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026\PLAN DE DESARROLLO\4. VERSION 4\"/>
    </mc:Choice>
  </mc:AlternateContent>
  <bookViews>
    <workbookView xWindow="0" yWindow="0" windowWidth="28800" windowHeight="12435" activeTab="1"/>
  </bookViews>
  <sheets>
    <sheet name="1" sheetId="1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Hoja2" sheetId="2" r:id="rId9"/>
  </sheets>
  <definedNames>
    <definedName name="_xlnm._FilterDatabase" localSheetId="0" hidden="1">'1'!$N$7:$Q$18</definedName>
    <definedName name="_xlnm._FilterDatabase" localSheetId="1" hidden="1">'2'!$A$8:$R$8</definedName>
    <definedName name="_xlnm._FilterDatabase" localSheetId="2" hidden="1">'3'!$A$8:$S$27</definedName>
    <definedName name="_xlnm._FilterDatabase" localSheetId="3" hidden="1">'4'!$A$7:$S$19</definedName>
    <definedName name="_xlnm._FilterDatabase" localSheetId="4" hidden="1">'5'!$N$7:$Q$22</definedName>
    <definedName name="_xlnm._FilterDatabase" localSheetId="5" hidden="1">'6'!$N$7:$Q$15</definedName>
    <definedName name="_xlnm._FilterDatabase" localSheetId="6" hidden="1">'7'!$N$7:$Q$11</definedName>
    <definedName name="_xlnm._FilterDatabase" localSheetId="7" hidden="1">'8'!$A$7:$S$15</definedName>
    <definedName name="_xlnm.Print_Area" localSheetId="2">'3'!$A$1:$R$28</definedName>
    <definedName name="_xlnm.Print_Area" localSheetId="7">'8'!$A$1:$R$18</definedName>
    <definedName name="_xlnm.Print_Area" localSheetId="8">Hoja2!$A$1:$D$30</definedName>
    <definedName name="_xlnm.Print_Titles" localSheetId="0">'1'!$1:$7</definedName>
    <definedName name="_xlnm.Print_Titles" localSheetId="1">'2'!$2:$8</definedName>
    <definedName name="_xlnm.Print_Titles" localSheetId="2">'3'!$2:$8</definedName>
    <definedName name="_xlnm.Print_Titles" localSheetId="3">'4'!$1:$7</definedName>
    <definedName name="_xlnm.Print_Titles" localSheetId="4">'5'!$1:$7</definedName>
    <definedName name="_xlnm.Print_Titles" localSheetId="5">'6'!$1:$7</definedName>
    <definedName name="_xlnm.Print_Titles" localSheetId="6">'7'!$1:$7</definedName>
    <definedName name="_xlnm.Print_Titles" localSheetId="7">'8'!$1:$7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4" l="1"/>
  <c r="L14" i="9" l="1"/>
  <c r="L20" i="4"/>
  <c r="L18" i="3"/>
  <c r="L11" i="5" l="1"/>
  <c r="D9" i="2"/>
  <c r="D7" i="2"/>
  <c r="D5" i="2"/>
  <c r="D3" i="2"/>
  <c r="D2" i="2"/>
  <c r="L14" i="8"/>
  <c r="D8" i="2" s="1"/>
  <c r="D4" i="2"/>
  <c r="L15" i="9"/>
  <c r="L9" i="8"/>
  <c r="L13" i="8" s="1"/>
  <c r="C8" i="2" s="1"/>
  <c r="L13" i="7"/>
  <c r="L12" i="7"/>
  <c r="L11" i="7"/>
  <c r="L17" i="9" l="1"/>
  <c r="C9" i="2" s="1"/>
  <c r="D11" i="2"/>
  <c r="L9" i="7"/>
  <c r="L8" i="7"/>
  <c r="L17" i="5"/>
  <c r="L16" i="5"/>
  <c r="L14" i="5"/>
  <c r="L12" i="5"/>
  <c r="L21" i="4"/>
  <c r="L25" i="4" s="1"/>
  <c r="L21" i="3"/>
  <c r="L20" i="3"/>
  <c r="L11" i="3"/>
  <c r="L15" i="1"/>
  <c r="L13" i="1"/>
  <c r="L10" i="1"/>
  <c r="L8" i="1"/>
  <c r="C4" i="2" l="1"/>
  <c r="L21" i="5"/>
  <c r="C5" i="2" s="1"/>
  <c r="L23" i="3"/>
  <c r="C3" i="2" s="1"/>
  <c r="L17" i="1"/>
  <c r="C2" i="2" s="1"/>
  <c r="L17" i="7"/>
  <c r="C7" i="2" s="1"/>
  <c r="C11" i="2" l="1"/>
</calcChain>
</file>

<file path=xl/comments1.xml><?xml version="1.0" encoding="utf-8"?>
<comments xmlns="http://schemas.openxmlformats.org/spreadsheetml/2006/main">
  <authors>
    <author>Acer</author>
    <author>PLANEACION17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VALORIZAR LOS RECURSOS REQUERIDOS:
1. RECURSO HUMANO, 
2. RECURSOS FINANCIERO
3. APOYO LOGISTICO
4. INVERSIÓN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1, RECURSOS PROPIOS PRESUPUESTO
2. RECURSOS PROPIOS Y EXTERNOS
3. RECURSOS EXTERNOS</t>
        </r>
      </text>
    </comment>
    <comment ref="L8" authorId="1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 xml:space="preserve">Salario Personal : 1 Valor basico $ 3,500,000   por 12 meses y 4 años 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De acuerdo a lo contratado de manera anual para el funcionamiento de la Pagina WEB PRESTACIÓN DEL SERVICIO DE SISTEMAS CUYO ALCANCE COMPRENDE: LA ADMINISTRACIÓN EFICIENTE DE LAS ACTIVIDADES DE MANTENIMIENTO PREVENTIVO, MANTENIMIENTO CORRECTIVO Y SOPORTE TÉCNICO DE HARDWARE, SOFTWARE Y RED DE DATOS, QUE GARANTICE UN ÓPTIMO APOYO A LOS PROCESOS DE LA E.S.E HOSPITAL UNIVERSITARIO ERASMO MEOZ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Gestion a nivel de software
</t>
        </r>
      </text>
    </comment>
    <comment ref="L15" authorId="1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8"/>
            <color indexed="81"/>
            <rFont val="Tahoma"/>
            <family val="2"/>
          </rPr>
          <t>Salario Personal : 1 Valor basico $ 3,500,000   por 12 meses y 4 años</t>
        </r>
        <r>
          <rPr>
            <sz val="12"/>
            <color indexed="81"/>
            <rFont val="Tahoma"/>
            <family val="2"/>
          </rPr>
          <t xml:space="preserve"> </t>
        </r>
      </text>
    </comment>
  </commentList>
</comments>
</file>

<file path=xl/comments2.xml><?xml version="1.0" encoding="utf-8"?>
<comments xmlns="http://schemas.openxmlformats.org/spreadsheetml/2006/main">
  <authors>
    <author>Acer</author>
    <author>PLANEACION17</author>
    <author>PLANEACION38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VALORIZAR LOS RECURSOS REQUERIDOS:
1. RECURSO HUMANO, 
2. RECURSOS FINANCIERO
3. APOYO LOGISTICO
4. INVERSIÓN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1, RECURSOS PROPIOS PRESUPUESTO
2. RECURSOS PROPIOS Y EXTERNOS
3. RECURSOS EXTERNOS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 xml:space="preserve">Salario Personal : 1 Valor Profesional especilizado  por 12 meses y 4 años </t>
        </r>
      </text>
    </comment>
    <comment ref="B12" authorId="2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PLANEACION38:
Modidicado mediante</t>
        </r>
        <r>
          <rPr>
            <b/>
            <sz val="9"/>
            <color indexed="81"/>
            <rFont val="Tahoma"/>
            <family val="2"/>
          </rPr>
          <t xml:space="preserve"> acuerdo 35</t>
        </r>
        <r>
          <rPr>
            <sz val="9"/>
            <color indexed="81"/>
            <rFont val="Tahoma"/>
            <family val="2"/>
          </rPr>
          <t xml:space="preserve"> de 23 de Diciembre 2024  , articulo segundo  
</t>
        </r>
        <r>
          <rPr>
            <b/>
            <sz val="9"/>
            <color indexed="81"/>
            <rFont val="Tahoma"/>
            <family val="2"/>
          </rPr>
          <t xml:space="preserve">ACUERDO N° 08 </t>
        </r>
        <r>
          <rPr>
            <sz val="9"/>
            <color indexed="81"/>
            <rFont val="Tahoma"/>
            <family val="2"/>
          </rPr>
          <t xml:space="preserve">        (   26 DE MAYO 2026)
</t>
        </r>
      </text>
    </comment>
    <comment ref="L18" authorId="1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Salario del personal  Medico referente IAMII</t>
        </r>
      </text>
    </comment>
    <comment ref="B19" authorId="2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ACUERDO N° 08  (   26 DE MAYO 2026)
</t>
        </r>
      </text>
    </comment>
    <comment ref="L19" authorId="1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Valor de auditoria Externa 12,000,000</t>
        </r>
      </text>
    </comment>
    <comment ref="L20" authorId="1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Valor promedio de certificado de Consejero en Lactancia materna 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Feria  de l alctancia materna   por valor promedio cinco millones cada año</t>
        </r>
      </text>
    </comment>
  </commentList>
</comments>
</file>

<file path=xl/comments3.xml><?xml version="1.0" encoding="utf-8"?>
<comments xmlns="http://schemas.openxmlformats.org/spreadsheetml/2006/main">
  <authors>
    <author>Acer</author>
    <author>PLANEACION38</author>
  </authors>
  <commentList>
    <comment ref="K8" authorId="0" shapeId="0">
      <text>
        <r>
          <rPr>
            <b/>
            <sz val="9"/>
            <color indexed="81"/>
            <rFont val="Tahoma"/>
            <family val="2"/>
          </rPr>
          <t>VALORIZAR LOS RECURSOS REQUERIDOS:
1. RECURSO HUMANO, 
2. RECURSOS FINANCIERO
3. APOYO LOGISTICO
4. INVERSIÓN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1, RECURSOS PROPIOS PRESUPUESTO
2. RECURSOS PROPIOS Y EXTERNOS
3. RECURSOS EXTERNOS</t>
        </r>
      </text>
    </comment>
    <comment ref="L9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 xml:space="preserve">Proyecto fuente de recursos  plan Bienall 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Ajuste acuerdo 007 Marzo 25 de 2025 </t>
        </r>
      </text>
    </comment>
    <comment ref="B12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PLANEACION38:
Modidicado mediante acuerdo 35 de 23 de Diciembre 2024  , Articulo 2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Tahoma"/>
            <family val="2"/>
          </rPr>
          <t>Proyecto fuente de recursos  plan Bienal</t>
        </r>
      </text>
    </comment>
    <comment ref="B16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PLANEACION38:
Modidicado mediante acuerdo 35 de 23 de Diciembre 2024  , articulo Dos</t>
        </r>
      </text>
    </comment>
    <comment ref="L17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 xml:space="preserve">Proyecto proyecto  ministerio </t>
        </r>
      </text>
    </comment>
    <comment ref="L18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4"/>
            <color indexed="81"/>
            <rFont val="Tahoma"/>
            <family val="2"/>
          </rPr>
          <t xml:space="preserve">Fuente proyecto  radicado ministerio </t>
        </r>
      </text>
    </comment>
    <comment ref="L20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Salario Personal : 1 Valor basico $ 3,500,000   por 12 meses y 4 años</t>
        </r>
      </text>
    </comment>
    <comment ref="L21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Salario Personal : 1 Valor basico $ 3,500,000   por 12 meses y 4 años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Modidicado mediante acuerdo 35 de 23 de Diciembre 2024  , </t>
        </r>
        <r>
          <rPr>
            <b/>
            <sz val="9"/>
            <color indexed="81"/>
            <rFont val="Tahoma"/>
            <family val="2"/>
          </rPr>
          <t xml:space="preserve">articulo Primero 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PLANEACION38:
Modidicado mediante acuerdo 35 de 23 de Diciembre 2024  , articulo Primero 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PLANEACION38:
Modidicado mediante acuerdo 35 de 23 de Diciembre 2024  , articulo Primero </t>
        </r>
      </text>
    </comment>
  </commentList>
</comments>
</file>

<file path=xl/comments4.xml><?xml version="1.0" encoding="utf-8"?>
<comments xmlns="http://schemas.openxmlformats.org/spreadsheetml/2006/main">
  <authors>
    <author>Acer</author>
    <author>PLANEACION38</author>
    <author>PLANEACION17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VALORIZAR LOS RECURSOS REQUERIDOS:
1. RECURSO HUMANO, 
2. RECURSOS FINANCIERO
3. APOYO LOGISTICO
4. INVERSIÓN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1, RECURSOS PROPIOS PRESUPUESTO
2. RECURSOS PROPIOS Y EXTERNOS
3. RECURSOS EXTERNOS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 xml:space="preserve">Rublo presupuestal plan bienestar incentivos y plan de capacitacion.  </t>
        </r>
      </text>
    </comment>
    <comment ref="L12" authorId="2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 xml:space="preserve">Valor Profesional en el despliegue de actividad del sia del servidor publico y codigo de integridad 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 xml:space="preserve">Rubro destinado al plan  anual  de emergencias y desastres  por valor de 20 millones </t>
        </r>
      </text>
    </comment>
    <comment ref="L16" authorId="2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De acuerdo al presupuesto  Investigación y desarrollo</t>
        </r>
      </text>
    </comment>
    <comment ref="L17" authorId="2" shapeId="0">
      <text>
        <r>
          <rPr>
            <b/>
            <sz val="9"/>
            <color indexed="81"/>
            <rFont val="Tahoma"/>
            <family val="2"/>
          </rPr>
          <t>PLANEACION17: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2"/>
            <color indexed="81"/>
            <rFont val="Tahoma"/>
            <family val="2"/>
          </rPr>
          <t>Salario Profesional 2,800,000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Acer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VALORIZAR LOS RECURSOS REQUERIDOS:
1. RECURSO HUMANO, 
2. RECURSOS FINANCIERO
3. APOYO LOGISTICO
4. INVERSIÓN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1, RECURSOS PROPIOS PRESUPUESTO
2. RECURSOS PROPIOS Y EXTERNOS
3. RECURSOS EXTERNOS</t>
        </r>
      </text>
    </comment>
  </commentList>
</comments>
</file>

<file path=xl/comments6.xml><?xml version="1.0" encoding="utf-8"?>
<comments xmlns="http://schemas.openxmlformats.org/spreadsheetml/2006/main">
  <authors>
    <author>Acer</author>
    <author>PLANEACION38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VALORIZAR LOS RECURSOS REQUERIDOS:
1. RECURSO HUMANO, 
2. RECURSOS FINANCIERO
3. APOYO LOGISTICO
4. INVERSIÓN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1, RECURSOS PROPIOS PRESUPUESTO
2. RECURSOS PROPIOS Y EXTERNOS
3. RECURSOS EXTERNOS</t>
        </r>
      </text>
    </comment>
    <comment ref="L8" authorId="1" shapeId="0">
      <text>
        <r>
          <rPr>
            <b/>
            <sz val="9"/>
            <color indexed="81"/>
            <rFont val="Tahoma"/>
            <family val="2"/>
          </rPr>
          <t>P</t>
        </r>
        <r>
          <rPr>
            <b/>
            <sz val="16"/>
            <color indexed="81"/>
            <rFont val="Tahoma"/>
            <family val="2"/>
          </rPr>
          <t>LANEACION38:</t>
        </r>
        <r>
          <rPr>
            <sz val="16"/>
            <color indexed="81"/>
            <rFont val="Tahoma"/>
            <family val="2"/>
          </rPr>
          <t xml:space="preserve">
Valor  requerido por apoyo logistoco para el despliegue  de deberes y derechos por 4 años </t>
        </r>
      </text>
    </comment>
    <comment ref="L9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Salario Personal : 1 Valor basico $ 3,500,000   por 12 meses y 4 años 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 xml:space="preserve">Salario Personal : 1 Valor basico $ 3,500,000   por 12 meses y 4 años </t>
        </r>
      </text>
    </comment>
    <comment ref="L12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 xml:space="preserve">Valor  requerido por apoyo logistoco para el despliegue  de deberes y derechos por 4 años </t>
        </r>
      </text>
    </comment>
  </commentList>
</comments>
</file>

<file path=xl/comments7.xml><?xml version="1.0" encoding="utf-8"?>
<comments xmlns="http://schemas.openxmlformats.org/spreadsheetml/2006/main">
  <authors>
    <author>Acer</author>
    <author>PLANEACION38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VALORIZAR LOS RECURSOS REQUERIDOS:
1. RECURSO HUMANO, 
2. RECURSOS FINANCIERO
3. APOYO LOGISTICO
4. INVERSIÓN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1, RECURSOS PROPIOS PRESUPUESTO
2. RECURSOS PROPIOS Y EXTERNOS
3. RECURSOS EXTERNOS</t>
        </r>
      </text>
    </comment>
    <comment ref="L9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Salario Personal : 1 Valor basico $ 3,500,000   por 12 meses y 4 años</t>
        </r>
      </text>
    </comment>
    <comment ref="L10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20"/>
            <color indexed="81"/>
            <rFont val="Tahoma"/>
            <family val="2"/>
          </rPr>
          <t>Gestion de recursos ONG</t>
        </r>
      </text>
    </comment>
    <comment ref="L11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Gestion recursos ONG</t>
        </r>
      </text>
    </comment>
  </commentList>
</comments>
</file>

<file path=xl/comments8.xml><?xml version="1.0" encoding="utf-8"?>
<comments xmlns="http://schemas.openxmlformats.org/spreadsheetml/2006/main">
  <authors>
    <author>Acer</author>
    <author>PLANEACION38</author>
  </authors>
  <commentList>
    <comment ref="K7" authorId="0" shapeId="0">
      <text>
        <r>
          <rPr>
            <b/>
            <sz val="9"/>
            <color indexed="81"/>
            <rFont val="Tahoma"/>
            <family val="2"/>
          </rPr>
          <t>VALORIZAR LOS RECURSOS REQUERIDOS:
1. RECURSO HUMANO, 
2. RECURSOS FINANCIERO
3. APOYO LOGISTICO
4. INVERSIÓN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1, RECURSOS PROPIOS PRESUPUESTO
2. RECURSOS PROPIOS Y EXTERNOS
3. RECURSOS EXTERNOS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Salario Personal de la Salud : 1 Valor basico $ 6,000,000   por 12 meses y 4 años</t>
        </r>
      </text>
    </comment>
    <comment ref="L15" authorId="1" shapeId="0">
      <text>
        <r>
          <rPr>
            <b/>
            <sz val="9"/>
            <color indexed="81"/>
            <rFont val="Tahoma"/>
            <family val="2"/>
          </rPr>
          <t>PLANEACION38: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Salario Personal de la Salud : 1 Valor basico $ 6,000,000   por 12 meses y 4 años</t>
        </r>
      </text>
    </comment>
  </commentList>
</comments>
</file>

<file path=xl/sharedStrings.xml><?xml version="1.0" encoding="utf-8"?>
<sst xmlns="http://schemas.openxmlformats.org/spreadsheetml/2006/main" count="1314" uniqueCount="587">
  <si>
    <t>OBJETIVOS ESTRATÉGICOS</t>
  </si>
  <si>
    <t>PROGRAMA</t>
  </si>
  <si>
    <t>OBJETIVO DEL PROGRAMA</t>
  </si>
  <si>
    <t xml:space="preserve">META </t>
  </si>
  <si>
    <t>INDICADOR
META DEL
PERIODO</t>
  </si>
  <si>
    <t>LÍNEA BASE</t>
  </si>
  <si>
    <t>RESPONSABLE</t>
  </si>
  <si>
    <t xml:space="preserve">FUENTES DE VERIFICACIÓN </t>
  </si>
  <si>
    <t xml:space="preserve">OBJETIVO  : </t>
  </si>
  <si>
    <t>Fecha de Terminación:</t>
  </si>
  <si>
    <t xml:space="preserve"> Fecha de Iniciación:                            </t>
  </si>
  <si>
    <t>SER MEJOR DESEMPEÑO INSTITUCIONAL</t>
  </si>
  <si>
    <t>SER MEJOR EN LA PRESTRACION DEL SERVICIO</t>
  </si>
  <si>
    <t>SER MEJOR  EN LA  GESTION DE LA INFRAESTRUCTURA</t>
  </si>
  <si>
    <t>SER MEJOR EN EL TALENTO HUMANO</t>
  </si>
  <si>
    <t>SER MEJOR EN LA GESTION FINANCIERA</t>
  </si>
  <si>
    <t>SER MEJOR EN LA PARTICIPACION CIUDANA</t>
  </si>
  <si>
    <t>SER  MEJOR  EN LA HUMANIZACION  DEL PACIENTE</t>
  </si>
  <si>
    <t>SER  MEJOR  EN LA SEGURIDAD   DEL PACIENTE</t>
  </si>
  <si>
    <t>SER MEJOR EN EL DESARROLLO FINANCIERO</t>
  </si>
  <si>
    <t>SER MEJOR EN LA CALIDAD EN LA PRESTRACION DEL SERVICIOS</t>
  </si>
  <si>
    <t>SER MEJOR  EN  EL RESULTADO DEL DESEMPEÑO INSTITUCIONAL</t>
  </si>
  <si>
    <t xml:space="preserve">Desarrollar procesos de capacitación y humanización de la atención. </t>
  </si>
  <si>
    <t xml:space="preserve">ACTIVIDAD </t>
  </si>
  <si>
    <t>POSICIONAMIENTO</t>
  </si>
  <si>
    <t>MODELO INTEGRADO DE PLANEACION Y GESTION</t>
  </si>
  <si>
    <t>PLAN ANTICORRUPCION Y ATENCION AL 
CIUDADANO / PROGRAMA DE 
TRANSPARENCIA Y ETICA PUBLICA</t>
  </si>
  <si>
    <t xml:space="preserve">1 Pubicación  anual en cada vigencia </t>
  </si>
  <si>
    <t>3 Reportes en el año</t>
  </si>
  <si>
    <t xml:space="preserve">Reportes elaborados por la Oficina de Control Interno de gestión  cargados en la Página WEB institucional pestaña transparencia y acceso a la información </t>
  </si>
  <si>
    <t>PLAN DE GESTION</t>
  </si>
  <si>
    <t xml:space="preserve">Número de seguimientos ejecutados / Número de seguimientos programados </t>
  </si>
  <si>
    <t>Número de seguimientos ejecutados / total seguimientos programados</t>
  </si>
  <si>
    <t>100% de informes ejecutados</t>
  </si>
  <si>
    <t>Formato Acta IC-FO-020</t>
  </si>
  <si>
    <t>Número de acciones ejecutadas / Número de acciones programadas en la vigencia objeto de evaluación</t>
  </si>
  <si>
    <t>Aplicativo Plan Unico de Mejora</t>
  </si>
  <si>
    <t>SEGURIDAD</t>
  </si>
  <si>
    <t>SISTEMA INTEGRADO DE GESTIÓN DEL RIESGO</t>
  </si>
  <si>
    <t>Establecer estrategias para disminuir la probabilidad de ocurrencia o mitigar el impacto de un evento de riesgo potencial que pueda afectar los resultados y el logro de objetivos de la entidad</t>
  </si>
  <si>
    <t xml:space="preserve"> Elaborar informe de seguimiento al plan de gestión vigencia</t>
  </si>
  <si>
    <t xml:space="preserve"> 80% del cumplimientos de las acciones priorizadas del MIPG</t>
  </si>
  <si>
    <t xml:space="preserve">100% de los mapas de riesgos institucionales actualizados conforme al mapa de procesos </t>
  </si>
  <si>
    <t>Número de mapas de riesgos actualizados / Total de procesos institucionales</t>
  </si>
  <si>
    <t>100% de mapas de riesgos actualizados</t>
  </si>
  <si>
    <t>MC-FO-002 MAPAS DE RIESGOS INSTITUCIONALES</t>
  </si>
  <si>
    <t xml:space="preserve">Realizar publicación de los Planes del Decreto 612 de 2018 </t>
  </si>
  <si>
    <t>100% de planes del Decreto 612 de 2018 publicados en pagina Web institucional Pestaña Transparencia y acceso a la información antes del 31 de enero de cada vigencia</t>
  </si>
  <si>
    <t xml:space="preserve">80% de acciones cumplidas </t>
  </si>
  <si>
    <t>100% de Planes del Decreto 612 de 2018 cargados y publicados en la WEB institucional</t>
  </si>
  <si>
    <t xml:space="preserve">Certificado emitido por la Oficina de TICs que valide la fecha del cargue y publicación de los planes del decreto 612 de 2018 </t>
  </si>
  <si>
    <t>Programa Sistema Obligatorio de Garantía de la calidad</t>
  </si>
  <si>
    <t>Implementar y mantener el SOGC de la ESE Hospital Universitario Erasmo Meoz</t>
  </si>
  <si>
    <t>Posicionamiento</t>
  </si>
  <si>
    <t>Autoevaluación reportada en el Registro Especial de prestadores de servicios en Salud</t>
  </si>
  <si>
    <t>Reporte de autoevaluación agosto 2023</t>
  </si>
  <si>
    <t>Planeación y calidad</t>
  </si>
  <si>
    <t>Reporte de Autoevaluacion del REPS
Informe de servicios certificados con resolución de habilitación</t>
  </si>
  <si>
    <t>Habilitación Mantener el cumplimiento de los servicios ofertados a traves del reporte de autoevaluación</t>
  </si>
  <si>
    <t>Ejecución del formulario de autoevaluación en el REPS</t>
  </si>
  <si>
    <t xml:space="preserve">Acreditación: Elaborar proceso de Autoevaluación en cada vigencia </t>
  </si>
  <si>
    <t>Numero de Autoevaluación ejecutada / Numero de autoevaluacion programada en cada vigencia</t>
  </si>
  <si>
    <t xml:space="preserve">1 Ejecución del proceso de autoavluación del Manual de Acreditación </t>
  </si>
  <si>
    <t xml:space="preserve">Autoevaluación 3,48 </t>
  </si>
  <si>
    <t>Acreditación: Fortalecer la cultura de calidad con enfoque en acreditación en todos los colaboradores</t>
  </si>
  <si>
    <t>80% de lideres de procesos capacitados</t>
  </si>
  <si>
    <t xml:space="preserve">Número de líderes ejecutados/ Número de líderes de la institución </t>
  </si>
  <si>
    <t>80% de lideres capacitados</t>
  </si>
  <si>
    <t>MC-FO-003 formato autoevaluación de estándares de acreditación</t>
  </si>
  <si>
    <t xml:space="preserve">Formato Acta IC-FO-020 </t>
  </si>
  <si>
    <t xml:space="preserve">100% de ejecución del cronograma de reporte de la Circular Unica </t>
  </si>
  <si>
    <t xml:space="preserve">Información: Realizar seguimiento conforme al cronograma en relación a la ortunidad en la entrega del reporte de información en 
cumplimiento de la Circular Única expedida por la 
Superintendencia Nacional de Salud o la norma que la 
sustituya.
</t>
  </si>
  <si>
    <t xml:space="preserve">Número de seguimientos ejecutados al cargue de la Circular Unica  / Numero de seguimientos programados </t>
  </si>
  <si>
    <t>1 seguimiento realizado</t>
  </si>
  <si>
    <t xml:space="preserve">Cronograma de Seguimiento Circular Unica </t>
  </si>
  <si>
    <t>PAMEC: Realizar Seguimiento a través del indicador institucional del cumplimiento del PAMEC</t>
  </si>
  <si>
    <t>90% de cumplimiento de PAMEC</t>
  </si>
  <si>
    <t xml:space="preserve">Número de acciones priorizadas en acreditación CUMPLIDAS / Total de acciones formuladas </t>
  </si>
  <si>
    <t>Ficha tecnica Dashboard de indicador / Cargue de la Circular 012 de 2016</t>
  </si>
  <si>
    <t>Analizar de manera sistemática los tiempos de forma que tenga relación con la promesa 
de servicio durante la vigencia objeto de evaluación, presentar informe en el EPM del 
servicio y en el EPM direccionamiento y gerencia</t>
  </si>
  <si>
    <t>Seguridad del paciente</t>
  </si>
  <si>
    <t>Realizar seguimiento al indicador de Tiempo promedio de espera para la asignación de cita de 
pediatría</t>
  </si>
  <si>
    <t>Número de seguimientos ejecutados / Número de seguimientos programados</t>
  </si>
  <si>
    <t xml:space="preserve">Tiempo promedio de espera para la asignación de cita de 
obstetricia
</t>
  </si>
  <si>
    <t>Tiempo promedio de espera para la asignación de cita de 
medicina interna</t>
  </si>
  <si>
    <t>Gestión de Oportunidad en la atención en Salud</t>
  </si>
  <si>
    <t>Gestión del Sistema Obligatorio de Garantía de la calidad</t>
  </si>
  <si>
    <t>Acta de analisis del EPM del servicio y Dashboard de indicadores Tablaro Unico Control de indicadores</t>
  </si>
  <si>
    <t>4 Seguimientos ejecutados</t>
  </si>
  <si>
    <t>4
Seguimientos</t>
  </si>
  <si>
    <t>Gestión de Tecnologia</t>
  </si>
  <si>
    <t xml:space="preserve">Gestión de la continuidad de obras </t>
  </si>
  <si>
    <t>Gestión de la tecnologia</t>
  </si>
  <si>
    <t>Gestionar la continuidad del proyecto de Remodelación y ampliacion de quirofanos en la E.S.E. Hospital Universitario Erasmo Meoz</t>
  </si>
  <si>
    <t>Terminar el proyecto de Remodelación y ampliacion de quirofanos en la E.S.E. Hospital Universitario Erasmo Meoz</t>
  </si>
  <si>
    <t>Finalización del proyecto de Remodelación y ampliacion de quirofanos en la E.S.E. Hospital Universitario Erasmo Meoz</t>
  </si>
  <si>
    <t>% Cumplimiento del Cronograma de Obra</t>
  </si>
  <si>
    <t>Gestionar la continuidad del proyecto Remodelacion del servicio de sala de partos en la E.S.E. Hospital Universitario Erasmo Meoz</t>
  </si>
  <si>
    <t>Gestionar la continuidad del proyecto  Ampliación y remodelación de la infraestructura administrativa en la E.S.E Hospital Universitario Erasmo Meoz</t>
  </si>
  <si>
    <t>Gestionar la viabilidad de la construcción de los servicios de urgencias, cuidado intermedio adulto, cuidado intermedio pediátrico , cuidado intermedio neonatal y cuidado básico neonatal</t>
  </si>
  <si>
    <t>Gestionar  construcción de los servicios de urgencias, cuidado intermedio adulto, cuidado intermedio pediátrico , cuidado intermedio neonatal y cuidado básico neonatal</t>
  </si>
  <si>
    <t xml:space="preserve">Gestión de infraestructura para los servicios </t>
  </si>
  <si>
    <t>Finalización del proyecto Remodelacion del servicio de sala de partos en la E.S.E. Hospital Universitario Erasmo Meoz</t>
  </si>
  <si>
    <t>No aplica</t>
  </si>
  <si>
    <t>Reforzamiento sísmico estructural del ala "B" en la E.S.E Hospital Universitario Erasmo Meoz</t>
  </si>
  <si>
    <t>Realizar adecuación del área de consulta externa en la E.S.E Hospital Universitario Erasmo Meoz</t>
  </si>
  <si>
    <t>Garantizar las condiciones de infraestructura del servicio de consulta externa en la E.S.E. Hospital Universitario Erasmo Meoz</t>
  </si>
  <si>
    <t xml:space="preserve">Cronograma de Obra 
Informe de cumplimiento de la Adecuación </t>
  </si>
  <si>
    <t>Adecuación del área de consulta externa en la E.S.E Hospital Universitario Erasmo Meoz</t>
  </si>
  <si>
    <t>Gestionar la Construcción para la puesta en marcha de la Unidad de Resonancia Magnética Nuclear en la E.S.E Hospital Universitario Erasmo Meoz</t>
  </si>
  <si>
    <t>Fortalecer los servicios de salud de la ESE Hospital Universitario Erasmo Meoz</t>
  </si>
  <si>
    <t>Gestionar el equipo biomedico de la Unidad de Resonancia Magnética Nuclear en la E.S.E Hospital Universitario Erasmo Meoz</t>
  </si>
  <si>
    <t>Actualizar y
renovar  la
tecnología
biomédica y de
apoyo a procesos
misionales</t>
  </si>
  <si>
    <t>Gestionar la  Adquisición de equipos biomédicos para el fortalecimiento de los servicios de apoyo diagnóstico y complementación terapéutica, atención inmediata, consulta externa, internación y quirúrgicos en la E.S.E Hospital Universitario Erasmo Meoz</t>
  </si>
  <si>
    <t>Gestión de transporte asistencial</t>
  </si>
  <si>
    <t>Gestionar la adquisición de ambulancias básicas y  ambulancia medicalizada para la E.S.E Hospital Universitario Erasmo Meoz</t>
  </si>
  <si>
    <t>Adquisición de una ambulancia basica y una ambulancia medicalizada</t>
  </si>
  <si>
    <t>Gerencia / Planeación y calidad</t>
  </si>
  <si>
    <t>Mejorar la calidad de vida  laboral, seguridad en el trabajo, aumento de la motivación, formación, competencias  y sentido de pertenencia de los colaboradores de la ESE Hospital Universitario Erasmo Meoz.</t>
  </si>
  <si>
    <t>Fortalecer de manera periodica y sistematica los proceso de inducción y reeinducción del personal de la ESE Hospital Universitario Erasmo Meoz</t>
  </si>
  <si>
    <t xml:space="preserve">Gestión de la Inducción y re inducción </t>
  </si>
  <si>
    <t>Fortalecer el programa de formación y capacitación de la ESE Hospital Universitario Erasmo Meoz</t>
  </si>
  <si>
    <t xml:space="preserve">Acreditación: Realizar la postulación ante el Ente Acreditador </t>
  </si>
  <si>
    <t>Postulación</t>
  </si>
  <si>
    <t>Documento Perfil</t>
  </si>
  <si>
    <t>Documento Perfil Parte 1 y parte 2</t>
  </si>
  <si>
    <t>Finalización del proyecto 18% restante</t>
  </si>
  <si>
    <t>Finalización del proyecto 37,27% restante</t>
  </si>
  <si>
    <t>Finalización del proyecto 17,8% restante</t>
  </si>
  <si>
    <t>Fortalecer
las competencias
del talento humano</t>
  </si>
  <si>
    <t>Gestion del Conocimiento</t>
  </si>
  <si>
    <t>Realizar seguimiento al proceso de inducción y re inducción institucional</t>
  </si>
  <si>
    <t>Número de colaboradores que realizan actividades de inducción en el período/ Número total de colaboradores que ingresaron a la institución en el mismo período</t>
  </si>
  <si>
    <t>Gestión y desarrollo del talento humano</t>
  </si>
  <si>
    <t>Gestión del Talento Humano</t>
  </si>
  <si>
    <t>Realizar seguimiento al Plan Institucional de Capacitaciones de la ESE Hospital Universitario Erasmo Meoz</t>
  </si>
  <si>
    <t>80% de Cumplimiento del Plan Institucional de capacitaciones</t>
  </si>
  <si>
    <t>Número de actividades del Plan Institucional de Capacitación ejecutadas en el periodo/ Número de actividades del Plan Institucional de Capacitación programadas en el mismo periodo</t>
  </si>
  <si>
    <t>Indicador de Cobertura de Inducción 
Dashboard de Indicadores</t>
  </si>
  <si>
    <t>Indicador de Cumplimiento del Plan Institucional de capacitaciones
Dashboard de Indicadores</t>
  </si>
  <si>
    <t>Ejecutar la evaluación de desempeño a personal de planta de la ESE Hospital Universitario Erasmo Meoz</t>
  </si>
  <si>
    <t>80% de cumplimiento</t>
  </si>
  <si>
    <t>Número de colaboradores con calificación sobresaliente / Número de colaboradores evaluados</t>
  </si>
  <si>
    <t>90% de los colaboradores con calificación sobresaliente</t>
  </si>
  <si>
    <t>Gestión del Plan Estrategico del Talento Humano</t>
  </si>
  <si>
    <t>Ejecutar en un 80% las actividades incluidas en el plan estratégico de la Gestión del Talento Humano</t>
  </si>
  <si>
    <t>Fortalecer los planes y programas del Plan Estrategico del Talento Humano como: Plan Institucional de Capacitación y Programa de inducción y reinducción, Plan de vacantes, Plan provisión del recurso humano, Programa de bienestar social e incentivos, Evaluación de desempeño laboral, Encuesta de clima organizacional</t>
  </si>
  <si>
    <t>N° Actividades ejecutadas de los Planes aprobados /N° total de actividades programadas en los Planes aprobados *100</t>
  </si>
  <si>
    <t>Porcentaje de cumplimiento
de cada una de las
competencias funcionales y
comportamentales
adoptadas por la institución</t>
  </si>
  <si>
    <t>Actas de Comité de Gestión y desempeño</t>
  </si>
  <si>
    <t xml:space="preserve">Gestión del Codigo de integridad </t>
  </si>
  <si>
    <t xml:space="preserve">80% de colaboradores sensibilizados en el Codigo de Integridad  </t>
  </si>
  <si>
    <t xml:space="preserve">Número de colaboradores sensibilizados / Total de colaboradores </t>
  </si>
  <si>
    <t xml:space="preserve">Definir actividades
encaminadas a
fomentar la
transparencia e integridad de los colaboradores </t>
  </si>
  <si>
    <t>Dashboard de Indicadores
Informe emitido por la Oficina de Gestión y desarrollo del talento humano</t>
  </si>
  <si>
    <t>Sistema de Gestión de Seguridad y salud en el trabajo</t>
  </si>
  <si>
    <t>Gestionar estrategias de prevención de la seguridad y salud en el trabajo de todos los trabajadores mediante la mejora continua del SG-SST</t>
  </si>
  <si>
    <t>Ejecutar el autodiagnostico anual de los estandares minimos basados en la normatividad legal vigente</t>
  </si>
  <si>
    <t>90% de cumplimiento de los requisitos de estandares minimos</t>
  </si>
  <si>
    <t>Número de requisitos aplicables cumplidos / Total de requisitos aplicables</t>
  </si>
  <si>
    <t xml:space="preserve">Formato de reporte de autoevaluacion emitido por la ARL </t>
  </si>
  <si>
    <t>Fortalecer los procesos de la Gestión integral en emergencias y desastres</t>
  </si>
  <si>
    <t>Realizar despliegue del Código de Integridad de la ESE Hospital Universitario Erasmo Meoz</t>
  </si>
  <si>
    <t>Realizar Evaluación e inventario de recursos para la atención de emergencias ESE HUEM</t>
  </si>
  <si>
    <t>80% de cumplimiento de recursos para la atencion de Emergencias</t>
  </si>
  <si>
    <t xml:space="preserve">TH-PL-001 Plan Hospitalario de Emergencias y evacuación de la ESE Hospital Universitario Erasmo Meoz actualizado </t>
  </si>
  <si>
    <t>Número de requisitos cumplidos en el Plan Hospitalario de Emergenicas  / Total de requisitos aplicables</t>
  </si>
  <si>
    <t xml:space="preserve"> Estrategia Institucional  Amigas de la Mujer y la Infancia con enfoque Integral  IAMII</t>
  </si>
  <si>
    <t>Brindar atención integral de la población materna e infantil en la ESE Hospital Universitario Erasmo Meoz</t>
  </si>
  <si>
    <t>Cumplir con el 80% de los 10 pasos de la Estrategia IAMII</t>
  </si>
  <si>
    <t xml:space="preserve">Realizar seguimiento de los 10 pasos de la Estrategia Institucional  Amiga de la Mujer y la Infancia con enfoque Integral en el comité IAMII institucional </t>
  </si>
  <si>
    <t>Atención Hospitalaria</t>
  </si>
  <si>
    <t>Actas de comité IAMII con resultado de cumplimiento de los 10 pasos de la estrategia IAMII</t>
  </si>
  <si>
    <t>Número de requisitos aplicables cumplidos / Total de requisitos aplicables de los 10 pasos de la estrategia IAMII</t>
  </si>
  <si>
    <t>Estrategia Institucional  Amigas de la Mujer y la Infancia con enfoque Integral  IAMII</t>
  </si>
  <si>
    <t xml:space="preserve">Gestionar la Re-certificación de la ESE Hospital Universitario Erasmo Meoz como Institucion Amiga de la Mujer y la Infancia con enfoque integral </t>
  </si>
  <si>
    <t>Re- Certficación de la ESE Hospital Universitario Erasmo Meoz como Institución IAMII</t>
  </si>
  <si>
    <t>Acto Administrativo emitido por el Instituto Departamental de Salud</t>
  </si>
  <si>
    <t xml:space="preserve">Certificación IAMII de la Hospital Universitario Erasmo Meoz </t>
  </si>
  <si>
    <t>Acto administrativo que certifique a la entidad como Institución Amiga de la Mujer y la infancia con enfoque integral</t>
  </si>
  <si>
    <t>Recertificación IAMII</t>
  </si>
  <si>
    <t>Promoción, protección y apoyo a la práctica de la lactancia materna</t>
  </si>
  <si>
    <t>Promoción de la Lactancia Materna</t>
  </si>
  <si>
    <t xml:space="preserve">Apoyo Diagnóstico y terapeutico </t>
  </si>
  <si>
    <t xml:space="preserve">Nutrición </t>
  </si>
  <si>
    <t>Gestionar la formación de consejeros y facilitadores de la lactancia materia</t>
  </si>
  <si>
    <t>Número de consejeros y facilitadores nuevos / Total de facilitadores de la ESE -</t>
  </si>
  <si>
    <t>Certificados de Facilitadores y consejeros de lactancia materna</t>
  </si>
  <si>
    <t>Fortalecer el despliegue de actividades de promoción de lactancia materna</t>
  </si>
  <si>
    <t>2 Actividades de promoción de lactancia materna</t>
  </si>
  <si>
    <t>Número de actividades ejecutadas/ Número de actividades programadas</t>
  </si>
  <si>
    <t xml:space="preserve">Certificación emitida por el Banco de Leche Humana de la ejecución de 2 actividades de promoción </t>
  </si>
  <si>
    <t>&gt;5%</t>
  </si>
  <si>
    <t xml:space="preserve">Garantizar el cumplimiento de las condiciones sanitarias del Servición de Alimentación </t>
  </si>
  <si>
    <t>Gestionar el certificado de condiciones sanitarias emitido por la Secretaria de Salud Municipal</t>
  </si>
  <si>
    <t>Certificado de condiciones sanitarias emitido por la Secretaria de Salud Municipal</t>
  </si>
  <si>
    <t>Certificado de condiciones sanitarias emitido por la Secretaria de Salud Municipal con resultado Favorable</t>
  </si>
  <si>
    <t>Resultado Favorable - Condicionado (2012) del Certificado de condiciones sanitarias emitido por la Secretaria de Salud Municipal</t>
  </si>
  <si>
    <t xml:space="preserve">1 Certificado </t>
  </si>
  <si>
    <t>1 Semana de Lactancia materna</t>
  </si>
  <si>
    <t xml:space="preserve">Garantizar un ambiente fisico que permita la funcionalidad de los servicios </t>
  </si>
  <si>
    <t xml:space="preserve">Numero de mantenimientos preventivos ejecutados en el periodo determinado / Total de mantenimientos preventivos programados en el periodo determinado  </t>
  </si>
  <si>
    <t>80% Cumplimiento del Cronograma de Mantenimiento Preventivo y correctivo</t>
  </si>
  <si>
    <t>Gestión del ambiente fisico</t>
  </si>
  <si>
    <t>Ambiente y recursos fisicos</t>
  </si>
  <si>
    <t>Contribuir al desarrollo
sostenible</t>
  </si>
  <si>
    <t>Realizar autodiagnostico para la certificación ambiental en Hospital Verde</t>
  </si>
  <si>
    <t>1 Autodiagnostico ejecutado en la vigencia de certificación ambiental en Hospital Verde</t>
  </si>
  <si>
    <t>Número de autodiagnósticos ejecutados / Número de autodiagnósticos programados</t>
  </si>
  <si>
    <t>Gestión Ambiental</t>
  </si>
  <si>
    <t>Acta de Comité Grupo Administrativo de Gestión Ambiental</t>
  </si>
  <si>
    <t>1 Autodiagnóstico ejecutado</t>
  </si>
  <si>
    <t>Incorporar tecnologias limpias que generen ahorro de energia y de recursos que sean amigables con el medio ambiente</t>
  </si>
  <si>
    <t>Ambiental</t>
  </si>
  <si>
    <t>Reducir proporcional valor consumo de agua y valor consumo de energía</t>
  </si>
  <si>
    <t>Consumo de Agua y energía Vigencia actual - Consumo de Agua y energía de la vigencia anterior</t>
  </si>
  <si>
    <t>Consumo</t>
  </si>
  <si>
    <t>Consumo de Energia: Año 2023: 4.853.504 kWh ó promedio de 404.458,71 Kwh/mes
Consumo de Agua: 
Año 2023: 201.874 m3
ó 16.822,83 m3</t>
  </si>
  <si>
    <t>Reducir en un 1% el consumo de agua y energía en la ESE Hospital Universitario Erasmo Meoz</t>
  </si>
  <si>
    <t>&lt;1%</t>
  </si>
  <si>
    <t>PREVENCION DEL DAÑO ANTIJURIDICO</t>
  </si>
  <si>
    <t>Número de revisiones ejecutadas / Total de revisiones programadas</t>
  </si>
  <si>
    <t>Implementar acciones de enfoque diferencial ( niños, niñas y adolescentes, situación en discapacidad, adulto mayor, mujeres, victimas de conflicto armado, LGTBIQ+ )</t>
  </si>
  <si>
    <t>Brindar atención de acuerdo a información científica disponible, que haya 
demostrado capacidad para cambiar, de modo favorable, el curso clínico de la 
enfermedad y la calidad de vida (eficacia).</t>
  </si>
  <si>
    <t>Realizar seguimiento al registro clínico de pacientes con edad gestacional mayor de 27 
semanas, atendidas en el Hospital Universitario Erasmo Meoz, con diagnóstico de 
hemorragias del III trimestre o trastornos hipertensivos en la gestión de forma mensual 
durante la vigencia objeto de evaluación</t>
  </si>
  <si>
    <t>Numero de Seguimientos ejecutados / Número de seguimientos programados</t>
  </si>
  <si>
    <t>4 Seguimientos</t>
  </si>
  <si>
    <t>Dashboard de indicadores</t>
  </si>
  <si>
    <t xml:space="preserve">Realizar medición mensual de  adherencia de la guía de la primera causa de egreso hospitalario o de morbilidad atendida durante la vigencia objeto de 
evaluación.
</t>
  </si>
  <si>
    <t>Realizar medición periódica a  la adherencia de la GPC de apendiceptomia  durante la vigencia objeto de 
evaluación.</t>
  </si>
  <si>
    <t>Analizar mensualmente los eventos de neumonías bronco-aspirativas de origen 
intrahospitalario en pediatría, definir acciones de mejora según hallazgos y retroalimentar 
los aprendizajes organizacionales en el comité de seguridad del paciente y en el EPM</t>
  </si>
  <si>
    <t>Número de Seguimientos ejecutados / Número de seguimientos programados</t>
  </si>
  <si>
    <t>Acta de Analisis en Comité de Seguridad del paciente y en el EPM del servicio</t>
  </si>
  <si>
    <t>Realizar medición periódica a de la adherencia a la Guía de Práctica Clínica para el 
Síndrome Coronario Agudo durante la vigencia objeto de evaluación.</t>
  </si>
  <si>
    <t xml:space="preserve">Número de pacientes con diagnóstico de egreso de infarto agudo del miocardio a quienes se inició la terapia específica de acuerdo a la Guía / Total de pacientes con diágnostico de egreso de infarto Agudo del Miocardio en la vigencia objeto de evaluación </t>
  </si>
  <si>
    <t>Actas de analisis en el Comité de Historia Clinica</t>
  </si>
  <si>
    <t>Gestión clinica o asistencial</t>
  </si>
  <si>
    <t>Generar informes trimestrales en el EPM de vigilancia epidemiológica presentando el
análisis de la mortalidad hospitalaria y de su evitabilidad, que permitan sustentar la toma 
de decisiones de mejoramiento cuando aplique. Este informe debe incluir análisis de cada 
uno de los casos de muerte intrahospitalaria mayor de 48 horas y aplicación de la fórmula 
del indicador</t>
  </si>
  <si>
    <t>4 Informes</t>
  </si>
  <si>
    <t>Numero de informes presentados / Numero de informes programados</t>
  </si>
  <si>
    <t>1 Informe de análisis</t>
  </si>
  <si>
    <t xml:space="preserve">Actas del Equipo Primario de Mejoramiento de Vigilancia Epidemiológica </t>
  </si>
  <si>
    <t>Vigilancia Epidemiológica</t>
  </si>
  <si>
    <t>Cultura de Seguridad</t>
  </si>
  <si>
    <t xml:space="preserve">Realizar seguimiento a los paquetes instruccionales </t>
  </si>
  <si>
    <t xml:space="preserve">3 Seguimientos </t>
  </si>
  <si>
    <t>1 Seguimiento</t>
  </si>
  <si>
    <t>Subgerencia de Servicios de Salud</t>
  </si>
  <si>
    <t>Actas de Seguimiento del Eje de Gestión clinica excelente y segura</t>
  </si>
  <si>
    <t>Gestión del Evento Adverso</t>
  </si>
  <si>
    <t>Promover la cultura de seguridad del paciente mediante la adopción de estrategias de seguridad y buenas prácticas, que minimicen los riesgos derivados de la atención en salud.</t>
  </si>
  <si>
    <t>Promover la cultura del análisis del evento adverso a través de la formulación de acciones de mejora</t>
  </si>
  <si>
    <t>Realizar gestión del análisis del Evento adverso</t>
  </si>
  <si>
    <t>90% de la Gestión y analisis del Evento Adverso</t>
  </si>
  <si>
    <t>Acta de seguimiento del Indicador Dashboard</t>
  </si>
  <si>
    <t>Numero total de eventos adversos analizados / Total de eventos adversos</t>
  </si>
  <si>
    <t>Fomentar la cultura de seguridad del paciente mediante la adopción de estrategias de seguridad y buenas prácticas, que permitan garantizar la atención centrada en el paciente.</t>
  </si>
  <si>
    <t>Fortalecer de
la humanización en
la prestación de los
servicios</t>
  </si>
  <si>
    <t>Humanización en la atención</t>
  </si>
  <si>
    <t>Humanización</t>
  </si>
  <si>
    <t>Realizar seguimiento a las acciones establecidas en el Plan de trabajo del Eje de humanización</t>
  </si>
  <si>
    <t>Numero de actividades ejecutadas del Plan de trabajo del Eje / Total de actividades programadas del Eje de Humanización</t>
  </si>
  <si>
    <t>Acta de Seguimiento del Eje de Humanización</t>
  </si>
  <si>
    <t>Atención Humana</t>
  </si>
  <si>
    <t>Promover el cumplimiento del Plan de Trabajo del Eje de humanización</t>
  </si>
  <si>
    <t>Realizar seguimiento a la implementación de las lineas del Programa de Humanización</t>
  </si>
  <si>
    <t>Número de lineas implementadas / Total de Líneas del programa</t>
  </si>
  <si>
    <t>80% del cumplimiento de lineas del programa de humanización</t>
  </si>
  <si>
    <t>Acta de Seguimiento a las líneas de Humanización</t>
  </si>
  <si>
    <t>80% de cumplimiento del Plan de trabajo del Eje de Humanización</t>
  </si>
  <si>
    <t>Docencia e investigación</t>
  </si>
  <si>
    <t xml:space="preserve">Fortalecimiento de prácticas
formativas 
</t>
  </si>
  <si>
    <t xml:space="preserve">Realizar seguimiento a los planes de trabajo docencia-servicio </t>
  </si>
  <si>
    <t>80% de cumplimiento promedio de los planes de trabajo docencia- servicio</t>
  </si>
  <si>
    <t>Número de actividades del Plan de trabajo Docencia servicio ejecutadas/ Total de actividades del Plan de trabajo Docencia- servicio</t>
  </si>
  <si>
    <t>Verificar que las
Universidades con que se
tienen convenio docencia-servicio cuenten con plan
de trabajo</t>
  </si>
  <si>
    <t xml:space="preserve">Plan de trabajo </t>
  </si>
  <si>
    <t>Fortalecimiento de la
Investigación e Innovación</t>
  </si>
  <si>
    <t>Fortalecer los procesos de participación de la Asociacion de Usuarios en la ESE Hospital Universitario Erasmo Meoz</t>
  </si>
  <si>
    <t>Realizar visitas de seguimiento de control social como estrategia para sensibilizar a los usuarios en Deberes y derechos</t>
  </si>
  <si>
    <t>Número de visitas realizadas por la asociación de usuarios en piso / Total de visitas programadas</t>
  </si>
  <si>
    <t xml:space="preserve">Formato Acta </t>
  </si>
  <si>
    <t>Fortalecer los procesos de formación y capacitación a la Asociación de Usuarios</t>
  </si>
  <si>
    <t>Participación Ciudadana</t>
  </si>
  <si>
    <t>Formación Ciudadana</t>
  </si>
  <si>
    <t>Rentabilidad Social</t>
  </si>
  <si>
    <t>Realizar actividades de formación y capacitación a la asociacion de Usuarios de la ESE Hospital Universitario Erasmo Meoz</t>
  </si>
  <si>
    <t>Gestión de las PQRSDF</t>
  </si>
  <si>
    <t>Garantizar la oportunidad en la respuesta de las PQRSDF</t>
  </si>
  <si>
    <t>Número de actividades de formación ejecutadas / Total de actividades de formación programadas</t>
  </si>
  <si>
    <t>Sistema de Información y atención al ciudadano</t>
  </si>
  <si>
    <t>Enfoque Diferencial</t>
  </si>
  <si>
    <t>Dashboard de indicadores 
Informe de PQRSDF</t>
  </si>
  <si>
    <t xml:space="preserve">Realizar diagnóstico de la Entidad anual con el objetivo de identificar necesidades que garanticen la atención con enfoque diferencial </t>
  </si>
  <si>
    <t xml:space="preserve">1 Autodiagnóstico </t>
  </si>
  <si>
    <t>1 Autodiagnóstico Anual</t>
  </si>
  <si>
    <t>Número de autodiagnóstico ejecutados / Total de diagnósticos programados</t>
  </si>
  <si>
    <t xml:space="preserve">Formato Acta Informe de Autodiagnóstico </t>
  </si>
  <si>
    <t>80% de cumplimiento del cronograma de Visita al Mes realizada a pisos por la Asociación de usuarios</t>
  </si>
  <si>
    <t>1 Visita al mes</t>
  </si>
  <si>
    <t>80% de cumplimiento del Plan de Capacitaciones asociación de usuarios</t>
  </si>
  <si>
    <t>Encuentros con la comunidad</t>
  </si>
  <si>
    <t xml:space="preserve">Fortelecer los procesos de comunicación de la ESE Hospital Universitario Erasmo Meoz con los usuarios y la comunidad </t>
  </si>
  <si>
    <t>Realizar 3 Encuentros comunitarios con el objetivo de difundir información a la comunidad del portafolio de servicios</t>
  </si>
  <si>
    <t>3 Encuentros comunitarios</t>
  </si>
  <si>
    <t>Número de encuentros comunitarios ejecutados / Total de encuentros comunitarios programados</t>
  </si>
  <si>
    <t>3 Encuentros</t>
  </si>
  <si>
    <t>Formato Acta Informe de ejecución de encuentros comunitarios</t>
  </si>
  <si>
    <t>Programa de atención psicosocial y salud integral a víctimas</t>
  </si>
  <si>
    <t>Fortalecer la Ruta de atencion del Programa de atención psicosocial y salud integral a víctimas</t>
  </si>
  <si>
    <t>Actualizar la Ruta de atención del Programa de atención psicosocial y salud integral a víctimas PAPSIVI</t>
  </si>
  <si>
    <t>Ruta del Programa de atención psicosocial y salud integral a víctimas actualizada</t>
  </si>
  <si>
    <t>Ruta del Programa de atención psicosocial y salud integral a víctimasactualizada</t>
  </si>
  <si>
    <t>Ruta del Programa de atención psicosocial y salud integral a víctimas PAPSIVI</t>
  </si>
  <si>
    <t xml:space="preserve">Eje de Responsabilidad Social </t>
  </si>
  <si>
    <t>Fortalecer el Eje de responsabilidad social de la ESE Hospital Universitario Erasmo Meoz</t>
  </si>
  <si>
    <t xml:space="preserve">Ejecutar las actividades del Plan de Trabajo del Eje de Responsabilidad Social </t>
  </si>
  <si>
    <t>80% de cumplimiento del Plan de trabajo del Eje de Responsabilidad Social</t>
  </si>
  <si>
    <t>Número de actividades ejecutadas / Total de actividades del Plan de Trabajo del Eje de responsabilidad social</t>
  </si>
  <si>
    <t xml:space="preserve">Formato Acta 
Informe de cumplimiento del Plan de Trabajo </t>
  </si>
  <si>
    <t>Gestionar la postulación para potencializar el ranking en la categorización del grupo de investigación</t>
  </si>
  <si>
    <t>Fortalecimiento de Categorización del grupo
de investigación por
Colciencias de la ESE Hospital Universitaria Erasmo Meoz</t>
  </si>
  <si>
    <t>Postulación ante Ministerio de Ciencia, tecnologia  e innovación</t>
  </si>
  <si>
    <t>Soporte de postulación ante Ministerio de Ciencia, Tecnología e Innovación</t>
  </si>
  <si>
    <t>Postulación Radicada ante el Ministerio de ciencia, tecnología e innovación</t>
  </si>
  <si>
    <t>Fortalecer  los procesos de sistematización de los procesos de formación de docencia e investigación</t>
  </si>
  <si>
    <t>Gestionar la actualización en Pagina web, pestaña docencia y fortalecimiento de los cursos de formación de la ESE Hospital Universitario Erasmo Meoz</t>
  </si>
  <si>
    <t xml:space="preserve">Página WEB institucional / Módulo Docencia </t>
  </si>
  <si>
    <t>X
Postulación</t>
  </si>
  <si>
    <t>Información de procesos de formación y capacitación actualizada en Módulo de docencia e investigación, sistematización de reporte de Notas de estudiantes convenio docencia y servicio Actualizado</t>
  </si>
  <si>
    <t xml:space="preserve">Página web Modulo Docencia </t>
  </si>
  <si>
    <t xml:space="preserve"> procesos de formación Y capacitación de docencia e investigación  de la ESE Hospital Universitario Erasmo Meoz</t>
  </si>
  <si>
    <t xml:space="preserve">Gestión de procesos de entrenamiento y simulación </t>
  </si>
  <si>
    <t xml:space="preserve">Gestionar el espacio y dotación para los procesos de formación y entrenamiento en la ESE Hospital Universitario Erasmo Mezo / Formular Proyecto </t>
  </si>
  <si>
    <t>Proyecto Formulado</t>
  </si>
  <si>
    <t xml:space="preserve">Proyecto formulado por docencia para la gestión de espacios de formación y entrenamiento a traves de la simulación </t>
  </si>
  <si>
    <t>Gestionar la formación y entrenamiento mediante  procesos de simulación</t>
  </si>
  <si>
    <t xml:space="preserve">Informe de proyecto formulado </t>
  </si>
  <si>
    <t>GESTIÓN DE TRAMITES</t>
  </si>
  <si>
    <t>Número de trámites racionalizados / Total de trámites priorizados para su racionalización</t>
  </si>
  <si>
    <t>Reporte del SUIT actualizado</t>
  </si>
  <si>
    <t>1 Trámite racionalizado  cada dos años</t>
  </si>
  <si>
    <t>80% de Cobertura de Inducción y reinducción</t>
  </si>
  <si>
    <t>Realizar los proyectos de
investigacion basados en las
lineas de investigacion</t>
  </si>
  <si>
    <t>Gestión de proyectos de investigación</t>
  </si>
  <si>
    <t xml:space="preserve">Gestionar el fortalecimiento de los proyectos de investigación </t>
  </si>
  <si>
    <t>4 Articulos indexados</t>
  </si>
  <si>
    <t>3 Artículos</t>
  </si>
  <si>
    <t>Informe de Docencia y servicio</t>
  </si>
  <si>
    <t>Establecer estrategias que permitan dirigir, planear, ejecutar, hacer seguimiento, evaluar y controlar la gestión de la ESE Hospital Universitario Erasmo Meoz , con el fin de generar resultados</t>
  </si>
  <si>
    <t xml:space="preserve"> Ejecutar los autodiagnósticos de las políticas adoptadas del Modelo Integrado de Planeación y Gestión con la caja de herramientas de la Función Pública</t>
  </si>
  <si>
    <t xml:space="preserve"> 100% de Autodiagnósticos desarrollados con los líderes de las políticas institucionales</t>
  </si>
  <si>
    <t>Número de autodiagnósticos ejecutados / Número de Autodiagnósticos Programados</t>
  </si>
  <si>
    <t>100% de Autodiagnósticos ejecutados</t>
  </si>
  <si>
    <t>Autodiagnósticos ejecutados de acuerdo a la Caja de Herramientas de la Función Pública</t>
  </si>
  <si>
    <t xml:space="preserve"> Ejecutar las acciones priorizadas producto del autodiagnóstico de las políticas adoptadas del modelo integrado de planeación y gestión </t>
  </si>
  <si>
    <t>Número de Planes del Decreto 612 de 2018 publicados / Total de Planes del decreto 612 de 2018</t>
  </si>
  <si>
    <t>Establecer estrategias que permitan prevenir, detectar y actuar ante la detección de prácticas corruptas o situaciones de riesgo</t>
  </si>
  <si>
    <t>Certificado emitido por la Oficina de TICs que valide la fecha del cargue y publicación del PAAC/ Programa de transparencia y ética pública</t>
  </si>
  <si>
    <t xml:space="preserve"> Realizar seguimiento  de manera cuatrimestral al plan anticorrucción y atención al ciudadano </t>
  </si>
  <si>
    <t xml:space="preserve"> (3) Tres seguimientos realizados al plan anticorrupción y atención al ciudadano</t>
  </si>
  <si>
    <t>Gestionar la racionalización de trámites de la Entidad con el objetivo de sistematizar los procesos institucionales</t>
  </si>
  <si>
    <t>Implementar el sistema integrado de gestión del riesgo a través de la actualización y seguimiento de los mapas de riesgos institucional</t>
  </si>
  <si>
    <t xml:space="preserve">Realizar seguimiento de la Matriz de procesos jurídicos de la Institución  </t>
  </si>
  <si>
    <t>Matriz de procesos jurídicos actualizada y revisada por lo menos 1 vez al año</t>
  </si>
  <si>
    <t xml:space="preserve">1 Matriz de seguimiento a procesos jurídicos </t>
  </si>
  <si>
    <t xml:space="preserve">Gestión Jurídica </t>
  </si>
  <si>
    <t xml:space="preserve">Matriz de seguimiento  a procesos jurídicos presentada en Comité de Gestión y desempeño </t>
  </si>
  <si>
    <t>Financiera y Administrativa</t>
  </si>
  <si>
    <t>Sostenibilidad Financiera</t>
  </si>
  <si>
    <t>Oportunidad Reportes al SIHO 2193</t>
  </si>
  <si>
    <t>Subgerencia Administrativa, Financiera</t>
  </si>
  <si>
    <t>Certificación MSPS en Ficha Técnica SIHO</t>
  </si>
  <si>
    <t xml:space="preserve">Recurso Humano </t>
  </si>
  <si>
    <t>Recursos Propios</t>
  </si>
  <si>
    <t>Confiabilidad en la Información Financiera</t>
  </si>
  <si>
    <t>Gestionar la  Depuración de la Información Finaniera Base para Toma de Decisiones</t>
  </si>
  <si>
    <t xml:space="preserve">Realizar Depuración de las partidas de los estados financieros </t>
  </si>
  <si>
    <t>Depuración  de las cuentas: Inventario, Activos Fijos, Pasivos Obligados, Pasivos Estimados, de los Estados Financieros</t>
  </si>
  <si>
    <t>Información por Depurar</t>
  </si>
  <si>
    <t>Recaudo de Cartera por cobrar a entidades Responsables de Pago</t>
  </si>
  <si>
    <t xml:space="preserve">Gestionar la  Depuración de la Cartera por cobrar para garantizar resultados en la gestión de cobro </t>
  </si>
  <si>
    <t xml:space="preserve">Realizar Conciliación y Depuración de las cuentas por cobrar  </t>
  </si>
  <si>
    <t>Conciliación y  Depuración de la cartera por cobrar</t>
  </si>
  <si>
    <t xml:space="preserve">Cartera de cuentas por cobrar Cobrable </t>
  </si>
  <si>
    <t>Gestionar el Monitoreo y seguimiento a la causación de Ingresos y Costos operacionales</t>
  </si>
  <si>
    <t>Cumplimiento a planes de mejora en causación y revelación de la información financiera</t>
  </si>
  <si>
    <t>Cumplimiento y seguimiento a los planes de mejora de los estados financieros</t>
  </si>
  <si>
    <t>Información financiera confiable</t>
  </si>
  <si>
    <t>Direccioón y Gerencia</t>
  </si>
  <si>
    <t xml:space="preserve">Gestionar el seguimiento al PAA  </t>
  </si>
  <si>
    <t>Gestionar el Monitoreo y evaluación de la Información Financiera para tomar decisiones</t>
  </si>
  <si>
    <t xml:space="preserve">Realizar seguimiento periódico a la información Presupuestal Vs Informe del Plan Anual de Adquisiciones </t>
  </si>
  <si>
    <t>Cumplimiento y seguimiento al Plan Anual de Adquisiciones, herramienta para la toma de desiciones</t>
  </si>
  <si>
    <t>Control en la Gestión presupuestal y financiera</t>
  </si>
  <si>
    <t>Plan Anual de Adquisiciones</t>
  </si>
  <si>
    <t xml:space="preserve">  Informes de seguimiento Trimestral del Plan de Gestión de cada vigencia</t>
  </si>
  <si>
    <t>Cronograma de Obra 
Acta de terminación</t>
  </si>
  <si>
    <t>Número de artículos aprobados / Total de artículos de investigación</t>
  </si>
  <si>
    <t>FUENTE DE FINANCIACIÓN</t>
  </si>
  <si>
    <t>OBSERVACIONES</t>
  </si>
  <si>
    <t>Gerencia</t>
  </si>
  <si>
    <t>Gestionar la Recuperación Financiera de la ESE Hospital Universitario Erasmo Meoz</t>
  </si>
  <si>
    <t xml:space="preserve"> Diseñar, adoptar e implementar indicadores de gestión alineados a los objetivos estrategicos de la ESE Hospital Universitario Erasmo Meoz </t>
  </si>
  <si>
    <t>Mejorar la calidad en la prestación de los servicios de salud de la ESE Hospital Universitario Erasmo Meoz</t>
  </si>
  <si>
    <t xml:space="preserve">Mantener y/o mejorar la infraestructura física, dotación de equipo biomédico, transporte asistencial y sistemas integrados  de la ESE Hospital Universitario Erasmo Meoz </t>
  </si>
  <si>
    <t>Terminar el proyecto Remodelacion del servicio de sala de partos en la E.S.E. Hospital Universitario Erasmo Meoz</t>
  </si>
  <si>
    <t xml:space="preserve">Concepto técnico del Instituto Departamental de Salud y Viabilidad técnica del Ministerio de Salud y protección social </t>
  </si>
  <si>
    <t>Concepto técnico del Instituto Departamental de Salud y certificado de viabilidad del Ministerio de Salud y protección Social</t>
  </si>
  <si>
    <t>X
Concepto técnico IDS</t>
  </si>
  <si>
    <t xml:space="preserve">Gestión de infraestructura </t>
  </si>
  <si>
    <t>Gestión de infraestructura</t>
  </si>
  <si>
    <t>Gestionar la Actualización de estudios y diseños para el reforzamiento sísmico estructural del ala "B" en la E.S.E. Hospital Universitario Erasmo Meoz</t>
  </si>
  <si>
    <t xml:space="preserve">1 Documento de necesidad presentado a la Gobernación del Norte de Santander para la gestión de recursos de actualizacion de estudios y diseños </t>
  </si>
  <si>
    <t>Documento radicado ante la Gobernación del Norte de Santander</t>
  </si>
  <si>
    <t>1 Concepto Técnico del IDS
1 Certificación de viabilidad técnica del Ministerio de Salud y protección social</t>
  </si>
  <si>
    <t>Documento de Necesidad presentado a la Gobernación del Norte de Santander para la gestión de recursos que permita actualizar los estudios y diseños del proyecto de reforzamiento sismico estructural del ala "B"</t>
  </si>
  <si>
    <t>X
Documento radicado para la Gestión de recursos</t>
  </si>
  <si>
    <t>Concepto técnico del Instituto Departamental de Salud y Viabilidad del Ministerio de Salud y protección social del proyecto</t>
  </si>
  <si>
    <t>Elaborar y entregar oportunamente los reportes de 2193</t>
  </si>
  <si>
    <t>Oportunidad en la entrega de Reportes</t>
  </si>
  <si>
    <t>Desarrollar actividades encaminadas al mejoramiento de la participación ciudadana de la ESE Hospital Universitario Erasmo Meoz</t>
  </si>
  <si>
    <t>1 Plan de austeridad Formulado</t>
  </si>
  <si>
    <t>Gestión del duelo</t>
  </si>
  <si>
    <t>Un espacio para todos</t>
  </si>
  <si>
    <t>Gestionar un espacio que permita realizar actividades y estrategias encaminadas al Programa de Humanización</t>
  </si>
  <si>
    <t>Adecuación de infraestructura para espacios de humanización</t>
  </si>
  <si>
    <t>Acta y registro fotografico</t>
  </si>
  <si>
    <t>X
Espacio</t>
  </si>
  <si>
    <t>Establecer espacios que permita la orientación y escucha entorno al Programa de humanización</t>
  </si>
  <si>
    <t>Un (1) Espacio designados</t>
  </si>
  <si>
    <t>Ruta de Atención Victimas de Violencia Sexual</t>
  </si>
  <si>
    <t>Fortalecer las competencias del personal en Salud en la ruta de atención victimas de violencia sexual</t>
  </si>
  <si>
    <t xml:space="preserve">Fortelecer la linea estrategica de la Gestión del duelo mediante procesos de formación y capacitación del Código Lila </t>
  </si>
  <si>
    <t xml:space="preserve">Realizar seguimiento a los procesos de formación y capacitación de la Ruta de atención a Victimas de violencia sexual </t>
  </si>
  <si>
    <t xml:space="preserve">80% del personal capacitado del Servicio de Urgencias en la Ruta </t>
  </si>
  <si>
    <t>Número de colaboradores capacitados / Total de colaboradores del Servicio de Urgencias</t>
  </si>
  <si>
    <t>Atención de Urgencias</t>
  </si>
  <si>
    <t>Formato Actas</t>
  </si>
  <si>
    <t>Realizar procesos de formación y capacitación del Código Lila del personal Asistencial de los servicios de Urgencias, UCIN y hospitalización</t>
  </si>
  <si>
    <t>80% de colaboradores capacitados en el Código Lila del servicios de urgencias, UCIN y hospitalización</t>
  </si>
  <si>
    <t>Número de personas capacitadas / Total de personal del Servicio de Urgencias, UCIN y hospitalización</t>
  </si>
  <si>
    <t>Formato Acta</t>
  </si>
  <si>
    <t>Recurso Humano</t>
  </si>
  <si>
    <t>COSTO EN PESOS</t>
  </si>
  <si>
    <t>No representa costo directo, es resultado de la Operación</t>
  </si>
  <si>
    <t xml:space="preserve">RECURSOS </t>
  </si>
  <si>
    <t>Recurso Humano
Apoyo Logistico</t>
  </si>
  <si>
    <t>Realizar publicación del Plan Anticorrupción y atención al ciudadano / Programa de transparencia y ética pública antes del 31 de enero de cada vigencia</t>
  </si>
  <si>
    <t>Recurso Humano
Recurso Financiera
Apoyo Logistico</t>
  </si>
  <si>
    <t>Verificar el cumplimiento del Plan de Gestión Gerencial, de acuerdo a los lineamientos establecidos en la normatividad vigente</t>
  </si>
  <si>
    <t xml:space="preserve">Recurso Humano
</t>
  </si>
  <si>
    <t>Recursos Financieros</t>
  </si>
  <si>
    <t>Recursos Externos</t>
  </si>
  <si>
    <t>Inversión</t>
  </si>
  <si>
    <t>Recurso Humano
Recurso Financiero 
Apoyo logistico</t>
  </si>
  <si>
    <t>Adquisición de dos ambulancias: 2 básicas y 1 ambulancia medicalizada para la E.S.E Hospital Universitario Erasmo Meoz</t>
  </si>
  <si>
    <t xml:space="preserve">Recurso Humano 
Apoyo Logistico </t>
  </si>
  <si>
    <t>Recurso Financiero</t>
  </si>
  <si>
    <t>Apoyo Logistico</t>
  </si>
  <si>
    <t>TOTAL</t>
  </si>
  <si>
    <t>LINEA</t>
  </si>
  <si>
    <t>RECURSOS PROPIOS</t>
  </si>
  <si>
    <t>RECURSOS EXTERNOS</t>
  </si>
  <si>
    <t>Registrar los reportes Oportunos a la SNS</t>
  </si>
  <si>
    <t>Gestión para la racionalización del gasto</t>
  </si>
  <si>
    <t>Identificar  las áreas de mayor incidencia sujeto a racionalización del gasto</t>
  </si>
  <si>
    <t>Realizar diagnóstico institucional del gasto, identificando áreas de mayor incidencia</t>
  </si>
  <si>
    <t>Informe de diagnóstico financiero de la ESE Hospital Universitario Erasmo Meoz</t>
  </si>
  <si>
    <t>Diseñar el Plan de Ajuste y austeridad de la ESE Hospital Universitario Erasmo Meoz</t>
  </si>
  <si>
    <t xml:space="preserve">Formular el Plan de Ajuste y Austeridad del Gasto Público en la E.S.E HUEM, con el fin de solventar la crisis financiera de la entidad para su respectiva aprobación </t>
  </si>
  <si>
    <t>Realizar seguimiento al Plan de Ajuste y austeridad de la ESE Hospital Universitario Erasmo Meoz</t>
  </si>
  <si>
    <t>Numero de estrategias ejecutadas / Total de estrategias formuladas</t>
  </si>
  <si>
    <t>Informe de seguimiento de estrategias</t>
  </si>
  <si>
    <t>Gestionar ante el Ministerio de Salud y protección social recursos para el fortalecimiento de la prestación de servicios</t>
  </si>
  <si>
    <t>Gestión para el fortalecimiento de la prestación de servicios</t>
  </si>
  <si>
    <t xml:space="preserve">Radicado ante el Ministerio de Salud y protección social </t>
  </si>
  <si>
    <t>1 Formato radicado al MSPS</t>
  </si>
  <si>
    <t>Gestión para el fortalecimiento de pasivos de talento Humano</t>
  </si>
  <si>
    <t>Fortalecer la prestación de servicios a través de la gestión de recursos ante el Ministerio de Salud y protección social</t>
  </si>
  <si>
    <t>Gestionar recursos para el pago de pasivos de talento humano de la ESE Hospital Universitario Erasmo Meoz</t>
  </si>
  <si>
    <t>Gestionar ante el Ministerio de Salud y protección social recursos para el fortalecimiento de pasivos de talento humano de la ESE Hospital Universitario Erasmo Meoz</t>
  </si>
  <si>
    <t>1 Ruta Actualizada</t>
  </si>
  <si>
    <t>Gestionar la adquisición de medicamentos y material medico quirurgico a traves de los mecanismos contemplados por la Norma</t>
  </si>
  <si>
    <t>1 Informe anual de la Gestión de adquisición de medicamentos y material médico quirúrgico a traves de los mecanismos contemplados por la Norma</t>
  </si>
  <si>
    <t xml:space="preserve">Número de informes presentados / Total de informes programados </t>
  </si>
  <si>
    <t>1 Informe anual</t>
  </si>
  <si>
    <t>Informe emitido por la Subgerencia Administrativa</t>
  </si>
  <si>
    <t>1 Informe</t>
  </si>
  <si>
    <t>Realizar medición mensual de los tiempos de respuesta de las PQRSDF que ingresan a la ESE Hospital Universitario Erasmo Meoz</t>
  </si>
  <si>
    <t>Número de seguimientos realizados / Total de seguimientos programados</t>
  </si>
  <si>
    <t>90% de seguimientos ejecutados</t>
  </si>
  <si>
    <t>Informe de Comité de Historia Clinica</t>
  </si>
  <si>
    <t>Informe de Subgerencia de Servicios de Salud</t>
  </si>
  <si>
    <t>Realizar un análisis del comportamiento de la deuda superior a 30 días con personal de planta y contratistas.</t>
  </si>
  <si>
    <t>Gestión para el control de deuda  de personal de planta y contratación de servicios.</t>
  </si>
  <si>
    <t>2 Informes</t>
  </si>
  <si>
    <t>Gestión para el control de los gastos de la vigencia en relación a las UVR</t>
  </si>
  <si>
    <t>Número de analisis ejecutados / Total  programadas</t>
  </si>
  <si>
    <t>Control Interno de Gestión</t>
  </si>
  <si>
    <t>Información y comunicación</t>
  </si>
  <si>
    <t xml:space="preserve"> Líneas implementadas del Programa de Humanización</t>
  </si>
  <si>
    <t xml:space="preserve">2 Informes de diagnostico financiero al año </t>
  </si>
  <si>
    <t xml:space="preserve">Número de diagnósticos elaborados / Total de diagnóstico programados </t>
  </si>
  <si>
    <t xml:space="preserve">Gerencia / Líder Financiero / </t>
  </si>
  <si>
    <t xml:space="preserve">2 Diagnóstico </t>
  </si>
  <si>
    <t>1 Plan de ajuste y austeridad Formulado y aprobado por el Comité de Gestión y desempeño</t>
  </si>
  <si>
    <t xml:space="preserve">Documento de plan de ajuste y    austeridad del Gasto Público </t>
  </si>
  <si>
    <t>Documento aprobado por el Comité de Gestión y desempeño</t>
  </si>
  <si>
    <t>70% de Ejecución de las estrategias en cada vigencia</t>
  </si>
  <si>
    <t>Gestión de  adquisicion de medicamentos y material médico quirurgico.</t>
  </si>
  <si>
    <t>Determinar los 
mecanismos de  compra a aplicar  según lo  contempla la norma:  compras a través de  mecanismos  electrónicos como la  plataforma Bionexo,  Colombia Compra  eficiente y otras  existentes</t>
  </si>
  <si>
    <t xml:space="preserve"> Subgerencia de Servicios de Salud y Subgerencia administrativa</t>
  </si>
  <si>
    <t xml:space="preserve">2  informes de análisis del comportamiento de la deuda superior a 30 dias </t>
  </si>
  <si>
    <t>2 Informes  realizados de manera semestral</t>
  </si>
  <si>
    <t>Gerencia, Tesorero General  y Lider Financiera</t>
  </si>
  <si>
    <t>Subgerencia Administrativa, Contabilidad, Financiera</t>
  </si>
  <si>
    <t>Estado de Cartera por Edades Depurado vs  Estados Financieros</t>
  </si>
  <si>
    <t>Subgerencia Administrativa, Financiera, Contabilidad y Revisoría Fiscal</t>
  </si>
  <si>
    <t>Plan de Mejoramiento del informe de control interno contable</t>
  </si>
  <si>
    <t>Seguimiento trimestral</t>
  </si>
  <si>
    <t>Subgerencia Administrativa, Gerencia, Lider Financiero</t>
  </si>
  <si>
    <t xml:space="preserve">1 Plan de ajuste y Austeridad </t>
  </si>
  <si>
    <t>Propuesta de fortalecimiento de prestación de servicios radicado ante el Ministerio de Salud y protección Social</t>
  </si>
  <si>
    <t>Un (1) Propuesta fortalecimiento de prestación de servicios radicado ante el Ministerio de Salud y protección Social</t>
  </si>
  <si>
    <t>Un (1) Propuesta  fortalecimiento de pasivos de Talento Humano  radicado ante el Ministerio de Salud y protección Social</t>
  </si>
  <si>
    <t>Documento radicado al MSPS</t>
  </si>
  <si>
    <t>Comité  Técnico del Sostenibilidad del Sistema contable, Comité de Cartera, Subgerencia Administrativa, Financiera, Cartera</t>
  </si>
  <si>
    <t>Gestionar la racionalización del gasto por UVR Producidad</t>
  </si>
  <si>
    <t>A.Controlar el gasto de funcionamiento de operación comercial y de prestación de servicios. B. Incrementar la productivadad</t>
  </si>
  <si>
    <t xml:space="preserve">Plataforma SIHO e informe de seguimiento </t>
  </si>
  <si>
    <t xml:space="preserve">Gerencia / Subgerencia Administrativa /  Subgerencia de servicios de salud  </t>
  </si>
  <si>
    <t>3 informes</t>
  </si>
  <si>
    <t>ARMONIZACIÓN CON OBJETIVOS</t>
  </si>
  <si>
    <t xml:space="preserve">16 consejeros  </t>
  </si>
  <si>
    <t>Aumentar en un 5%  los consejeros de la ESE  y obtener 2 facilitadores de lactancia materna</t>
  </si>
  <si>
    <t>Objetivos Desarrollo Sostenible
Plan de Desarrollo Nacional 
Plan de Desarrollo Departamental</t>
  </si>
  <si>
    <t xml:space="preserve">
Objetivos Desarrollo Sostenible
Plan de Desarrollo Nacional 
Plan de Desarrollo Departamental</t>
  </si>
  <si>
    <t xml:space="preserve">
Objetivos Desarrollo Sostenible
Plan de Desarrollo Nacional 
Plan de Desarrollo Departamental</t>
  </si>
  <si>
    <t xml:space="preserve">
Objetivos Desarrollo Sostenible
Plan de Desarrollo Nacional 
Plan de Desarrollo Departamental</t>
  </si>
  <si>
    <t xml:space="preserve">
Objetivos Desarrollo Sostenible
Plan de Desarrollo Nacional 
Plan de Desarrollo Departamental</t>
  </si>
  <si>
    <t xml:space="preserve">
Objetivos Desarrollo Sostenible
Plan de Desarrollo Nacional 
Plan de Desarrollo Departamental</t>
  </si>
  <si>
    <t xml:space="preserve">
Objetivos Desarrollo Sostenible
Plan de Desarrollo Nacional 
Plan de Desarrollo Departamental</t>
  </si>
  <si>
    <t xml:space="preserve">
Objetivos Desarrollo Sostenible
Plan de Desarrollo Nacional 
Plan de Desarrollo Departamental</t>
  </si>
  <si>
    <t xml:space="preserve">
Objetivos Desarrollo Sostenible
Plan de Desarrollo Nacional 
Plan de Desarrollo Departamental</t>
  </si>
  <si>
    <r>
      <t xml:space="preserve">X
</t>
    </r>
    <r>
      <rPr>
        <b/>
        <sz val="14"/>
        <color theme="1"/>
        <rFont val="Aptos Narrow"/>
        <scheme val="minor"/>
      </rPr>
      <t>Viabiliadad Ministerio de Salud y protección social</t>
    </r>
  </si>
  <si>
    <t xml:space="preserve">SER MEJOR  EN LA  GESTION DEL AMBIENTE FISICO: INFRAESTRUCTURA, TECNOLOGIAS,  DOTACION, TRANSPORTE ASISTENCIAL, AMBIENTE </t>
  </si>
  <si>
    <t xml:space="preserve">
Objetivos Desarrollo Sostenible
Plan de Desarrollo Nacional 
Plan de Desarrollo Departamental</t>
  </si>
  <si>
    <t xml:space="preserve"> (1) Un Reporte y publicación del Plan Anticorrupción y atención al ciudadano / Programa de transparencia y ética pública antes del 31 de Enero de cada vigencia</t>
  </si>
  <si>
    <t>Fortalecer los procesos de  racionalización de  trámites de la entidad</t>
  </si>
  <si>
    <t>Generar estrategias que permitan mitigar o controlar  que genera litigiosidad.</t>
  </si>
  <si>
    <t xml:space="preserve">Gerencia </t>
  </si>
  <si>
    <t>Analizar de manera sistemática los tiempos  que tenga relación con la promesa 
de servicio durante la vigencia objeto de evaluación, presentar informe en el EPM del 
servicio y en el EPM direccionamiento y gerencia</t>
  </si>
  <si>
    <r>
      <rPr>
        <b/>
        <sz val="14"/>
        <color theme="1"/>
        <rFont val="Calibri"/>
        <family val="2"/>
      </rPr>
      <t>≥</t>
    </r>
    <r>
      <rPr>
        <b/>
        <sz val="14"/>
        <color theme="1"/>
        <rFont val="Aptos Narrow"/>
        <family val="2"/>
        <scheme val="minor"/>
      </rPr>
      <t>80%</t>
    </r>
  </si>
  <si>
    <t>Recursos Propios
Recursos Externos</t>
  </si>
  <si>
    <t>Reporte de cumplimiento por parte del Ministerio de Salud y protección Social</t>
  </si>
  <si>
    <t xml:space="preserve"> Gestión para la consecución de recursos para el pago de pasivos de Talento Humano  radicado ante el Ministerio de Salud y protección Social</t>
  </si>
  <si>
    <t xml:space="preserve">Reducir en un 5% a pesos constante el valor promedio de cada UVR Producida </t>
  </si>
  <si>
    <t>Estado de Actividad Económica, Estado de Resultados, Estado de Situación Financiera
Depurados</t>
  </si>
  <si>
    <t xml:space="preserve">4  seguimientos realizados en la vigencia </t>
  </si>
  <si>
    <t>4 seguimientos y análisis de eventos de neumonías bronco-aspirativas de origen intrahospitalario en pediatría en el Comité de Seguridad del paciente y en el EPM  del Servicio</t>
  </si>
  <si>
    <t xml:space="preserve">Realizar, implementar, monitorear y evaluar  las estrategias formuladas en el Plan de ajuste y austeridad del gasto público </t>
  </si>
  <si>
    <t>De acuerdo a la Ejecución presupuestal</t>
  </si>
  <si>
    <t>No representa costo directo, es resultado de la Gestión realizada por la entidad</t>
  </si>
  <si>
    <t>1
Proyecto formulado</t>
  </si>
  <si>
    <t xml:space="preserve"> % Cumplimiento del Cronograma de Obra</t>
  </si>
  <si>
    <t xml:space="preserve">Dashboard de indicadores Cumplimiento del mantenimiento preventivo de las infraestructura  de la ESE Hospital Universitario Erasmo Meoz </t>
  </si>
  <si>
    <t>Realizar seguimiento del  mantenimiento programado unificado de las Infraestructura  de la ESE Hospital Universitario Erasmo Meoz</t>
  </si>
  <si>
    <t xml:space="preserve">OBJETIVO </t>
  </si>
  <si>
    <t xml:space="preserve">Diseñar, adoptar e implementar indicadores de gestión alineados a los objetivos estrategicos de la ESE Hospital Universitario Erasmo Meoz </t>
  </si>
  <si>
    <t xml:space="preserve">Asociación de Usuarios / Sistema de Información y atención al ciudadano - Usuarios </t>
  </si>
  <si>
    <t xml:space="preserve">Gestionar  Remodelación servicio nutrición </t>
  </si>
  <si>
    <t xml:space="preserve">Gestionar la remodelacion del servico de nutricion de  acuerdo a exigido en la normatividad vigente </t>
  </si>
  <si>
    <t>Gestionar Reubicación servicio lavandería</t>
  </si>
  <si>
    <t xml:space="preserve">Gestionar reubicación  servicio de lavanderia </t>
  </si>
  <si>
    <t xml:space="preserve">Gestionar Remodelación del servicio de cuidados intensivos </t>
  </si>
  <si>
    <t xml:space="preserve">Remodelaciónservico de nutricion de  acuerdo a exigido en la normatividad vigente  </t>
  </si>
  <si>
    <t xml:space="preserve">Reubicación servicio de lavanderia </t>
  </si>
  <si>
    <t>Gestionar remodelación del servicio cuidados intensivos en la E.S.E. Hospital Universitario Erasmo Meoz de acuerdo  contrato 103 de 2019</t>
  </si>
  <si>
    <t xml:space="preserve">Remodelación
cuidados intensivos  </t>
  </si>
  <si>
    <t>Gestionar  la finalización del 17,8 % del proyecto  Ampliación y remodelación de la infraestructura administrativa en la E.S.E Hospital Universitario Erasmo Meoz</t>
  </si>
  <si>
    <t>Gestionar  el proyecto  Ampliación y remodelación de la infraestructura administrativa en la E.S.E Hospital Universitario Erasmo Meoz</t>
  </si>
  <si>
    <t>Gestionar recursos ante la Gobernación gobernación Norte de Santander</t>
  </si>
  <si>
    <t>Ajuste  Plan de desarrollo Cuerdo 35 de 23 diciembre 2024</t>
  </si>
  <si>
    <t>Ajuste Plan de desarrollo  Acuerdo 7 de 26 marzo 2025</t>
  </si>
  <si>
    <t>Realizar Gestión   postulación ante el Ente Acreditador</t>
  </si>
  <si>
    <t>Gestion Postulación ante el Ente Acreditador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</si>
</sst>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4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12"/>
      <color theme="1"/>
      <name val="Aptos Narrow"/>
      <family val="2"/>
      <scheme val="minor"/>
    </font>
    <font>
      <b/>
      <sz val="11"/>
      <color theme="0"/>
      <name val="Aptos Narrow"/>
      <scheme val="minor"/>
    </font>
    <font>
      <b/>
      <sz val="12"/>
      <color theme="0"/>
      <name val="Aptos Narrow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0"/>
      <name val="Aptos Narrow"/>
      <family val="2"/>
      <scheme val="minor"/>
    </font>
    <font>
      <b/>
      <i/>
      <sz val="20"/>
      <color theme="1"/>
      <name val="Aptos Narrow"/>
      <scheme val="minor"/>
    </font>
    <font>
      <b/>
      <i/>
      <sz val="18"/>
      <color theme="1"/>
      <name val="Aptos Narrow"/>
      <scheme val="minor"/>
    </font>
    <font>
      <b/>
      <i/>
      <sz val="16"/>
      <color theme="1"/>
      <name val="Aptos Narrow"/>
      <scheme val="minor"/>
    </font>
    <font>
      <b/>
      <sz val="20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rgb="FF00B05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rgb="FF000000"/>
      <name val="Arial"/>
      <family val="2"/>
    </font>
    <font>
      <b/>
      <i/>
      <sz val="14"/>
      <color theme="1"/>
      <name val="Aptos Narrow"/>
      <scheme val="minor"/>
    </font>
    <font>
      <b/>
      <sz val="20"/>
      <color theme="0"/>
      <name val="Aptos Narrow"/>
      <scheme val="minor"/>
    </font>
    <font>
      <b/>
      <sz val="14"/>
      <color theme="1"/>
      <name val="Calibri"/>
      <family val="2"/>
    </font>
    <font>
      <sz val="8"/>
      <color theme="1"/>
      <name val="Aptos Narrow"/>
      <scheme val="minor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sz val="16"/>
      <color indexed="81"/>
      <name val="Tahoma"/>
      <family val="2"/>
    </font>
    <font>
      <sz val="18"/>
      <color indexed="81"/>
      <name val="Tahoma"/>
      <family val="2"/>
    </font>
    <font>
      <sz val="20"/>
      <color indexed="81"/>
      <name val="Tahoma"/>
      <family val="2"/>
    </font>
    <font>
      <sz val="22"/>
      <color indexed="81"/>
      <name val="Tahoma"/>
      <family val="2"/>
    </font>
    <font>
      <sz val="24"/>
      <color indexed="81"/>
      <name val="Tahoma"/>
      <family val="2"/>
    </font>
    <font>
      <sz val="26"/>
      <color indexed="81"/>
      <name val="Tahoma"/>
      <family val="2"/>
    </font>
    <font>
      <sz val="28"/>
      <color indexed="81"/>
      <name val="Tahoma"/>
      <family val="2"/>
    </font>
    <font>
      <b/>
      <sz val="16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/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14" fontId="12" fillId="0" borderId="0" xfId="0" applyNumberFormat="1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/>
    <xf numFmtId="14" fontId="22" fillId="0" borderId="0" xfId="0" applyNumberFormat="1" applyFont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1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/>
    <xf numFmtId="16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9" fontId="23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64" fontId="22" fillId="0" borderId="0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4" fontId="0" fillId="0" borderId="0" xfId="1" applyNumberFormat="1" applyFont="1"/>
    <xf numFmtId="9" fontId="2" fillId="0" borderId="1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9" fontId="12" fillId="0" borderId="1" xfId="0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0" fillId="0" borderId="0" xfId="0" applyFill="1"/>
    <xf numFmtId="9" fontId="12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164" fontId="14" fillId="0" borderId="0" xfId="0" applyNumberFormat="1" applyFont="1" applyBorder="1"/>
    <xf numFmtId="164" fontId="14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 wrapText="1"/>
    </xf>
    <xf numFmtId="164" fontId="19" fillId="0" borderId="1" xfId="0" applyNumberFormat="1" applyFont="1" applyBorder="1" applyAlignment="1">
      <alignment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9" fontId="12" fillId="6" borderId="1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vertical="top" wrapText="1"/>
    </xf>
    <xf numFmtId="9" fontId="12" fillId="6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13" Type="http://schemas.openxmlformats.org/officeDocument/2006/relationships/image" Target="../media/image19.png"/><Relationship Id="rId3" Type="http://schemas.openxmlformats.org/officeDocument/2006/relationships/image" Target="../media/image3.png"/><Relationship Id="rId7" Type="http://schemas.openxmlformats.org/officeDocument/2006/relationships/image" Target="../media/image15.png"/><Relationship Id="rId12" Type="http://schemas.openxmlformats.org/officeDocument/2006/relationships/image" Target="../media/image18.png"/><Relationship Id="rId2" Type="http://schemas.openxmlformats.org/officeDocument/2006/relationships/image" Target="../media/image6.jpeg"/><Relationship Id="rId16" Type="http://schemas.openxmlformats.org/officeDocument/2006/relationships/image" Target="../media/image22.png"/><Relationship Id="rId1" Type="http://schemas.openxmlformats.org/officeDocument/2006/relationships/image" Target="../media/image7.png"/><Relationship Id="rId6" Type="http://schemas.openxmlformats.org/officeDocument/2006/relationships/image" Target="../media/image14.png"/><Relationship Id="rId11" Type="http://schemas.openxmlformats.org/officeDocument/2006/relationships/image" Target="../media/image17.png"/><Relationship Id="rId5" Type="http://schemas.openxmlformats.org/officeDocument/2006/relationships/image" Target="../media/image13.png"/><Relationship Id="rId15" Type="http://schemas.openxmlformats.org/officeDocument/2006/relationships/image" Target="../media/image21.png"/><Relationship Id="rId10" Type="http://schemas.openxmlformats.org/officeDocument/2006/relationships/image" Target="../media/image16.png"/><Relationship Id="rId4" Type="http://schemas.openxmlformats.org/officeDocument/2006/relationships/image" Target="../media/image12.png"/><Relationship Id="rId9" Type="http://schemas.openxmlformats.org/officeDocument/2006/relationships/image" Target="../media/image2.jpeg"/><Relationship Id="rId14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4.png"/><Relationship Id="rId7" Type="http://schemas.openxmlformats.org/officeDocument/2006/relationships/image" Target="../media/image11.jpeg"/><Relationship Id="rId12" Type="http://schemas.openxmlformats.org/officeDocument/2006/relationships/image" Target="../media/image30.png"/><Relationship Id="rId2" Type="http://schemas.openxmlformats.org/officeDocument/2006/relationships/image" Target="../media/image6.jpeg"/><Relationship Id="rId1" Type="http://schemas.openxmlformats.org/officeDocument/2006/relationships/image" Target="../media/image7.png"/><Relationship Id="rId6" Type="http://schemas.openxmlformats.org/officeDocument/2006/relationships/image" Target="../media/image25.png"/><Relationship Id="rId11" Type="http://schemas.openxmlformats.org/officeDocument/2006/relationships/image" Target="../media/image29.png"/><Relationship Id="rId5" Type="http://schemas.openxmlformats.org/officeDocument/2006/relationships/image" Target="../media/image24.png"/><Relationship Id="rId10" Type="http://schemas.openxmlformats.org/officeDocument/2006/relationships/image" Target="../media/image28.png"/><Relationship Id="rId4" Type="http://schemas.openxmlformats.org/officeDocument/2006/relationships/image" Target="../media/image23.png"/><Relationship Id="rId9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2" Type="http://schemas.openxmlformats.org/officeDocument/2006/relationships/image" Target="../media/image25.png"/><Relationship Id="rId1" Type="http://schemas.openxmlformats.org/officeDocument/2006/relationships/image" Target="../media/image4.png"/><Relationship Id="rId6" Type="http://schemas.openxmlformats.org/officeDocument/2006/relationships/image" Target="../media/image34.png"/><Relationship Id="rId11" Type="http://schemas.openxmlformats.org/officeDocument/2006/relationships/image" Target="../media/image6.jpeg"/><Relationship Id="rId5" Type="http://schemas.openxmlformats.org/officeDocument/2006/relationships/image" Target="../media/image33.png"/><Relationship Id="rId10" Type="http://schemas.openxmlformats.org/officeDocument/2006/relationships/image" Target="../media/image7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1.jpeg"/><Relationship Id="rId7" Type="http://schemas.openxmlformats.org/officeDocument/2006/relationships/image" Target="../media/image38.png"/><Relationship Id="rId2" Type="http://schemas.openxmlformats.org/officeDocument/2006/relationships/image" Target="../media/image6.jpeg"/><Relationship Id="rId1" Type="http://schemas.openxmlformats.org/officeDocument/2006/relationships/image" Target="../media/image7.png"/><Relationship Id="rId6" Type="http://schemas.openxmlformats.org/officeDocument/2006/relationships/image" Target="../media/image4.png"/><Relationship Id="rId11" Type="http://schemas.openxmlformats.org/officeDocument/2006/relationships/image" Target="../media/image11.jpeg"/><Relationship Id="rId5" Type="http://schemas.openxmlformats.org/officeDocument/2006/relationships/image" Target="../media/image3.png"/><Relationship Id="rId10" Type="http://schemas.openxmlformats.org/officeDocument/2006/relationships/image" Target="../media/image41.png"/><Relationship Id="rId4" Type="http://schemas.openxmlformats.org/officeDocument/2006/relationships/image" Target="../media/image2.jpeg"/><Relationship Id="rId9" Type="http://schemas.openxmlformats.org/officeDocument/2006/relationships/image" Target="../media/image4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3" Type="http://schemas.openxmlformats.org/officeDocument/2006/relationships/image" Target="../media/image15.png"/><Relationship Id="rId7" Type="http://schemas.openxmlformats.org/officeDocument/2006/relationships/image" Target="../media/image45.png"/><Relationship Id="rId2" Type="http://schemas.openxmlformats.org/officeDocument/2006/relationships/image" Target="../media/image14.png"/><Relationship Id="rId1" Type="http://schemas.openxmlformats.org/officeDocument/2006/relationships/image" Target="../media/image3.png"/><Relationship Id="rId6" Type="http://schemas.openxmlformats.org/officeDocument/2006/relationships/image" Target="../media/image44.png"/><Relationship Id="rId5" Type="http://schemas.openxmlformats.org/officeDocument/2006/relationships/image" Target="../media/image43.png"/><Relationship Id="rId10" Type="http://schemas.openxmlformats.org/officeDocument/2006/relationships/image" Target="../media/image6.jpeg"/><Relationship Id="rId4" Type="http://schemas.openxmlformats.org/officeDocument/2006/relationships/image" Target="../media/image42.png"/><Relationship Id="rId9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png"/><Relationship Id="rId2" Type="http://schemas.openxmlformats.org/officeDocument/2006/relationships/image" Target="../media/image24.png"/><Relationship Id="rId1" Type="http://schemas.openxmlformats.org/officeDocument/2006/relationships/image" Target="../media/image4.png"/><Relationship Id="rId5" Type="http://schemas.openxmlformats.org/officeDocument/2006/relationships/image" Target="../media/image6.jpe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png"/><Relationship Id="rId2" Type="http://schemas.openxmlformats.org/officeDocument/2006/relationships/image" Target="../media/image24.png"/><Relationship Id="rId1" Type="http://schemas.openxmlformats.org/officeDocument/2006/relationships/image" Target="../media/image4.png"/><Relationship Id="rId5" Type="http://schemas.openxmlformats.org/officeDocument/2006/relationships/image" Target="../media/image6.jpe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139699</xdr:colOff>
      <xdr:row>7</xdr:row>
      <xdr:rowOff>408624</xdr:rowOff>
    </xdr:from>
    <xdr:to>
      <xdr:col>0</xdr:col>
      <xdr:colOff>943347</xdr:colOff>
      <xdr:row>7</xdr:row>
      <xdr:rowOff>1219200</xdr:rowOff>
    </xdr:to>
    <xdr:pic>
      <xdr:nvPicPr>
        <xdr:cNvPr id="2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39699" y="294227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984251</xdr:colOff>
      <xdr:row>7</xdr:row>
      <xdr:rowOff>397748</xdr:rowOff>
    </xdr:from>
    <xdr:to>
      <xdr:col>0</xdr:col>
      <xdr:colOff>1817569</xdr:colOff>
      <xdr:row>7</xdr:row>
      <xdr:rowOff>1238250</xdr:rowOff>
    </xdr:to>
    <xdr:pic>
      <xdr:nvPicPr>
        <xdr:cNvPr id="3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984251" y="293139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136524</xdr:colOff>
      <xdr:row>7</xdr:row>
      <xdr:rowOff>2762250</xdr:rowOff>
    </xdr:from>
    <xdr:to>
      <xdr:col>0</xdr:col>
      <xdr:colOff>3028949</xdr:colOff>
      <xdr:row>7</xdr:row>
      <xdr:rowOff>3565525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524" y="5295900"/>
          <a:ext cx="2892425" cy="803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103718</xdr:colOff>
      <xdr:row>7</xdr:row>
      <xdr:rowOff>1528234</xdr:rowOff>
    </xdr:from>
    <xdr:to>
      <xdr:col>0</xdr:col>
      <xdr:colOff>2038350</xdr:colOff>
      <xdr:row>7</xdr:row>
      <xdr:rowOff>2383444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718" y="4061884"/>
          <a:ext cx="1934632" cy="855210"/>
        </a:xfrm>
        <a:prstGeom prst="rect">
          <a:avLst/>
        </a:prstGeom>
      </xdr:spPr>
    </xdr:pic>
    <xdr:clientData/>
  </xdr:twoCellAnchor>
  <xdr:twoCellAnchor editAs="oneCell">
    <xdr:from>
      <xdr:col>0</xdr:col>
      <xdr:colOff>103716</xdr:colOff>
      <xdr:row>9</xdr:row>
      <xdr:rowOff>2667000</xdr:rowOff>
    </xdr:from>
    <xdr:to>
      <xdr:col>0</xdr:col>
      <xdr:colOff>3086099</xdr:colOff>
      <xdr:row>9</xdr:row>
      <xdr:rowOff>3505200</xdr:rowOff>
    </xdr:to>
    <xdr:pic>
      <xdr:nvPicPr>
        <xdr:cNvPr id="22" name="Imagen 21">
          <a:extLst>
            <a:ext uri="{FF2B5EF4-FFF2-40B4-BE49-F238E27FC236}">
              <a16:creationId xmlns="" xmlns:a16="http://schemas.microsoft.com/office/drawing/2014/main" id="{54229333-C12A-1479-556B-C6C866D7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716" y="12496800"/>
          <a:ext cx="2982383" cy="838200"/>
        </a:xfrm>
        <a:prstGeom prst="rect">
          <a:avLst/>
        </a:prstGeom>
      </xdr:spPr>
    </xdr:pic>
    <xdr:clientData/>
  </xdr:twoCellAnchor>
  <xdr:twoCellAnchor editAs="oneCell">
    <xdr:from>
      <xdr:col>9</xdr:col>
      <xdr:colOff>549275</xdr:colOff>
      <xdr:row>0</xdr:row>
      <xdr:rowOff>82549</xdr:rowOff>
    </xdr:from>
    <xdr:to>
      <xdr:col>17</xdr:col>
      <xdr:colOff>155575</xdr:colOff>
      <xdr:row>4</xdr:row>
      <xdr:rowOff>384175</xdr:rowOff>
    </xdr:to>
    <xdr:pic>
      <xdr:nvPicPr>
        <xdr:cNvPr id="17" name="0 Imagen" descr="MEMBRETE CARTA 2024 BARRA ARRIBA_Mesa de trabajo 1 copia.jpg"/>
        <xdr:cNvPicPr/>
      </xdr:nvPicPr>
      <xdr:blipFill rotWithShape="1">
        <a:blip xmlns:r="http://schemas.openxmlformats.org/officeDocument/2006/relationships" r:embed="rId6"/>
        <a:srcRect l="21201"/>
        <a:stretch/>
      </xdr:blipFill>
      <xdr:spPr>
        <a:xfrm>
          <a:off x="17751425" y="82549"/>
          <a:ext cx="8636000" cy="1463676"/>
        </a:xfrm>
        <a:prstGeom prst="rect">
          <a:avLst/>
        </a:prstGeom>
      </xdr:spPr>
    </xdr:pic>
    <xdr:clientData/>
  </xdr:twoCellAnchor>
  <xdr:twoCellAnchor editAs="oneCell">
    <xdr:from>
      <xdr:col>0</xdr:col>
      <xdr:colOff>79373</xdr:colOff>
      <xdr:row>1</xdr:row>
      <xdr:rowOff>158750</xdr:rowOff>
    </xdr:from>
    <xdr:to>
      <xdr:col>0</xdr:col>
      <xdr:colOff>2936875</xdr:colOff>
      <xdr:row>4</xdr:row>
      <xdr:rowOff>254001</xdr:rowOff>
    </xdr:to>
    <xdr:pic>
      <xdr:nvPicPr>
        <xdr:cNvPr id="19" name="Imagen 18" descr="E:\Desktop\JONATHAN GELVEZ\IMAGEN CORPORTATIVA ERASMITO\Logos del HUEM [Recuperado]-07 MARCA REGISTRADA.png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3" y="381000"/>
          <a:ext cx="2857502" cy="10001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1441450</xdr:colOff>
      <xdr:row>12</xdr:row>
      <xdr:rowOff>415926</xdr:rowOff>
    </xdr:from>
    <xdr:to>
      <xdr:col>0</xdr:col>
      <xdr:colOff>2076450</xdr:colOff>
      <xdr:row>12</xdr:row>
      <xdr:rowOff>1046576</xdr:rowOff>
    </xdr:to>
    <xdr:pic>
      <xdr:nvPicPr>
        <xdr:cNvPr id="29" name="Picture 2" descr="La Asamblea General adopta la Agenda 2030 para el Desarrollo Sostenible - Desarrollo  Sostenible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1ED46832-1A32-E510-F6AE-A1FC6D7E2D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6" t="61778" r="81963" b="19809"/>
        <a:stretch/>
      </xdr:blipFill>
      <xdr:spPr bwMode="auto">
        <a:xfrm>
          <a:off x="1441450" y="21085176"/>
          <a:ext cx="635000" cy="63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177799</xdr:colOff>
      <xdr:row>12</xdr:row>
      <xdr:rowOff>446724</xdr:rowOff>
    </xdr:from>
    <xdr:ext cx="603251" cy="608451"/>
    <xdr:pic>
      <xdr:nvPicPr>
        <xdr:cNvPr id="30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5680710-8389-4932-BD33-AB83B7380D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77799" y="21115974"/>
          <a:ext cx="603251" cy="608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793751</xdr:colOff>
      <xdr:row>12</xdr:row>
      <xdr:rowOff>416798</xdr:rowOff>
    </xdr:from>
    <xdr:ext cx="624416" cy="629799"/>
    <xdr:pic>
      <xdr:nvPicPr>
        <xdr:cNvPr id="31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46EFAE99-C541-42D8-BB85-1A3BBBCC0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793751" y="21086048"/>
          <a:ext cx="624416" cy="629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84666</xdr:colOff>
      <xdr:row>12</xdr:row>
      <xdr:rowOff>2914650</xdr:rowOff>
    </xdr:from>
    <xdr:ext cx="3000621" cy="850901"/>
    <xdr:pic>
      <xdr:nvPicPr>
        <xdr:cNvPr id="33" name="Imagen 32">
          <a:extLst>
            <a:ext uri="{FF2B5EF4-FFF2-40B4-BE49-F238E27FC236}">
              <a16:creationId xmlns="" xmlns:a16="http://schemas.microsoft.com/office/drawing/2014/main" id="{54229333-C12A-1479-556B-C6C866D7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66" y="23583900"/>
          <a:ext cx="3000621" cy="850901"/>
        </a:xfrm>
        <a:prstGeom prst="rect">
          <a:avLst/>
        </a:prstGeom>
      </xdr:spPr>
    </xdr:pic>
    <xdr:clientData/>
  </xdr:oneCellAnchor>
  <xdr:twoCellAnchor editAs="oneCell">
    <xdr:from>
      <xdr:col>0</xdr:col>
      <xdr:colOff>2085976</xdr:colOff>
      <xdr:row>12</xdr:row>
      <xdr:rowOff>408239</xdr:rowOff>
    </xdr:from>
    <xdr:to>
      <xdr:col>0</xdr:col>
      <xdr:colOff>2736850</xdr:colOff>
      <xdr:row>12</xdr:row>
      <xdr:rowOff>1045919</xdr:rowOff>
    </xdr:to>
    <xdr:pic>
      <xdr:nvPicPr>
        <xdr:cNvPr id="34" name="Picture 2" descr="La Asamblea General adopta la Agenda 2030 para el Desarrollo Sostenible - Desarrollo  Sostenible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1ED46832-1A32-E510-F6AE-A1FC6D7E2D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32" t="41841" r="19441" b="39746"/>
        <a:stretch/>
      </xdr:blipFill>
      <xdr:spPr bwMode="auto">
        <a:xfrm>
          <a:off x="2085976" y="21077489"/>
          <a:ext cx="650874" cy="63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12</xdr:row>
      <xdr:rowOff>1308098</xdr:rowOff>
    </xdr:from>
    <xdr:to>
      <xdr:col>0</xdr:col>
      <xdr:colOff>2628900</xdr:colOff>
      <xdr:row>12</xdr:row>
      <xdr:rowOff>2418097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000" y="21977348"/>
          <a:ext cx="2501900" cy="1109999"/>
        </a:xfrm>
        <a:prstGeom prst="rect">
          <a:avLst/>
        </a:prstGeom>
      </xdr:spPr>
    </xdr:pic>
    <xdr:clientData/>
  </xdr:twoCellAnchor>
  <xdr:oneCellAnchor>
    <xdr:from>
      <xdr:col>0</xdr:col>
      <xdr:colOff>158749</xdr:colOff>
      <xdr:row>8</xdr:row>
      <xdr:rowOff>427674</xdr:rowOff>
    </xdr:from>
    <xdr:ext cx="803648" cy="810576"/>
    <xdr:pic>
      <xdr:nvPicPr>
        <xdr:cNvPr id="47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58749" y="669512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1022351</xdr:colOff>
      <xdr:row>8</xdr:row>
      <xdr:rowOff>397748</xdr:rowOff>
    </xdr:from>
    <xdr:ext cx="833318" cy="840502"/>
    <xdr:pic>
      <xdr:nvPicPr>
        <xdr:cNvPr id="48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022351" y="666519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98424</xdr:colOff>
      <xdr:row>8</xdr:row>
      <xdr:rowOff>2686050</xdr:rowOff>
    </xdr:from>
    <xdr:ext cx="2911475" cy="822325"/>
    <xdr:pic>
      <xdr:nvPicPr>
        <xdr:cNvPr id="49" name="Imagen 48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424" y="8953500"/>
          <a:ext cx="2911475" cy="822325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8</xdr:row>
      <xdr:rowOff>1547284</xdr:rowOff>
    </xdr:from>
    <xdr:ext cx="1934632" cy="855210"/>
    <xdr:pic>
      <xdr:nvPicPr>
        <xdr:cNvPr id="50" name="Imagen 49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718" y="781473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177799</xdr:colOff>
      <xdr:row>9</xdr:row>
      <xdr:rowOff>427674</xdr:rowOff>
    </xdr:from>
    <xdr:ext cx="803648" cy="810576"/>
    <xdr:pic>
      <xdr:nvPicPr>
        <xdr:cNvPr id="51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77799" y="1025747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1022351</xdr:colOff>
      <xdr:row>9</xdr:row>
      <xdr:rowOff>397748</xdr:rowOff>
    </xdr:from>
    <xdr:ext cx="833318" cy="840502"/>
    <xdr:pic>
      <xdr:nvPicPr>
        <xdr:cNvPr id="52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022351" y="1022754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122768</xdr:colOff>
      <xdr:row>9</xdr:row>
      <xdr:rowOff>1585384</xdr:rowOff>
    </xdr:from>
    <xdr:ext cx="1934632" cy="855210"/>
    <xdr:pic>
      <xdr:nvPicPr>
        <xdr:cNvPr id="54" name="Imagen 53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768" y="1141518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84666</xdr:colOff>
      <xdr:row>10</xdr:row>
      <xdr:rowOff>2724150</xdr:rowOff>
    </xdr:from>
    <xdr:ext cx="2982383" cy="838200"/>
    <xdr:pic>
      <xdr:nvPicPr>
        <xdr:cNvPr id="55" name="Imagen 54">
          <a:extLst>
            <a:ext uri="{FF2B5EF4-FFF2-40B4-BE49-F238E27FC236}">
              <a16:creationId xmlns="" xmlns:a16="http://schemas.microsoft.com/office/drawing/2014/main" id="{54229333-C12A-1479-556B-C6C866D7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66" y="16116300"/>
          <a:ext cx="2982383" cy="838200"/>
        </a:xfrm>
        <a:prstGeom prst="rect">
          <a:avLst/>
        </a:prstGeom>
      </xdr:spPr>
    </xdr:pic>
    <xdr:clientData/>
  </xdr:oneCellAnchor>
  <xdr:oneCellAnchor>
    <xdr:from>
      <xdr:col>0</xdr:col>
      <xdr:colOff>158749</xdr:colOff>
      <xdr:row>10</xdr:row>
      <xdr:rowOff>427674</xdr:rowOff>
    </xdr:from>
    <xdr:ext cx="803648" cy="810576"/>
    <xdr:pic>
      <xdr:nvPicPr>
        <xdr:cNvPr id="56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58749" y="1381982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1003301</xdr:colOff>
      <xdr:row>10</xdr:row>
      <xdr:rowOff>397748</xdr:rowOff>
    </xdr:from>
    <xdr:ext cx="833318" cy="840502"/>
    <xdr:pic>
      <xdr:nvPicPr>
        <xdr:cNvPr id="57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003301" y="1378989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141818</xdr:colOff>
      <xdr:row>10</xdr:row>
      <xdr:rowOff>1566334</xdr:rowOff>
    </xdr:from>
    <xdr:ext cx="1934632" cy="855210"/>
    <xdr:pic>
      <xdr:nvPicPr>
        <xdr:cNvPr id="58" name="Imagen 57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818" y="1495848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122766</xdr:colOff>
      <xdr:row>11</xdr:row>
      <xdr:rowOff>2705100</xdr:rowOff>
    </xdr:from>
    <xdr:ext cx="2982383" cy="838200"/>
    <xdr:pic>
      <xdr:nvPicPr>
        <xdr:cNvPr id="59" name="Imagen 58">
          <a:extLst>
            <a:ext uri="{FF2B5EF4-FFF2-40B4-BE49-F238E27FC236}">
              <a16:creationId xmlns="" xmlns:a16="http://schemas.microsoft.com/office/drawing/2014/main" id="{54229333-C12A-1479-556B-C6C866D7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766" y="19773900"/>
          <a:ext cx="2982383" cy="838200"/>
        </a:xfrm>
        <a:prstGeom prst="rect">
          <a:avLst/>
        </a:prstGeom>
      </xdr:spPr>
    </xdr:pic>
    <xdr:clientData/>
  </xdr:oneCellAnchor>
  <xdr:oneCellAnchor>
    <xdr:from>
      <xdr:col>0</xdr:col>
      <xdr:colOff>158749</xdr:colOff>
      <xdr:row>11</xdr:row>
      <xdr:rowOff>408624</xdr:rowOff>
    </xdr:from>
    <xdr:ext cx="803648" cy="810576"/>
    <xdr:pic>
      <xdr:nvPicPr>
        <xdr:cNvPr id="60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58749" y="1747742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1022351</xdr:colOff>
      <xdr:row>11</xdr:row>
      <xdr:rowOff>378698</xdr:rowOff>
    </xdr:from>
    <xdr:ext cx="833318" cy="840502"/>
    <xdr:pic>
      <xdr:nvPicPr>
        <xdr:cNvPr id="61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022351" y="1744749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122768</xdr:colOff>
      <xdr:row>11</xdr:row>
      <xdr:rowOff>1566334</xdr:rowOff>
    </xdr:from>
    <xdr:ext cx="1934632" cy="855210"/>
    <xdr:pic>
      <xdr:nvPicPr>
        <xdr:cNvPr id="62" name="Imagen 61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768" y="1863513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84666</xdr:colOff>
      <xdr:row>13</xdr:row>
      <xdr:rowOff>2686050</xdr:rowOff>
    </xdr:from>
    <xdr:ext cx="2982383" cy="838200"/>
    <xdr:pic>
      <xdr:nvPicPr>
        <xdr:cNvPr id="63" name="Imagen 62">
          <a:extLst>
            <a:ext uri="{FF2B5EF4-FFF2-40B4-BE49-F238E27FC236}">
              <a16:creationId xmlns="" xmlns:a16="http://schemas.microsoft.com/office/drawing/2014/main" id="{54229333-C12A-1479-556B-C6C866D7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66" y="27203400"/>
          <a:ext cx="2982383" cy="838200"/>
        </a:xfrm>
        <a:prstGeom prst="rect">
          <a:avLst/>
        </a:prstGeom>
      </xdr:spPr>
    </xdr:pic>
    <xdr:clientData/>
  </xdr:oneCellAnchor>
  <xdr:oneCellAnchor>
    <xdr:from>
      <xdr:col>0</xdr:col>
      <xdr:colOff>196849</xdr:colOff>
      <xdr:row>13</xdr:row>
      <xdr:rowOff>408624</xdr:rowOff>
    </xdr:from>
    <xdr:ext cx="803648" cy="810576"/>
    <xdr:pic>
      <xdr:nvPicPr>
        <xdr:cNvPr id="64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96849" y="2492597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1041401</xdr:colOff>
      <xdr:row>13</xdr:row>
      <xdr:rowOff>378698</xdr:rowOff>
    </xdr:from>
    <xdr:ext cx="833318" cy="840502"/>
    <xdr:pic>
      <xdr:nvPicPr>
        <xdr:cNvPr id="65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041401" y="2489604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122768</xdr:colOff>
      <xdr:row>13</xdr:row>
      <xdr:rowOff>1509184</xdr:rowOff>
    </xdr:from>
    <xdr:ext cx="1934632" cy="855210"/>
    <xdr:pic>
      <xdr:nvPicPr>
        <xdr:cNvPr id="66" name="Imagen 65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768" y="2602653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84666</xdr:colOff>
      <xdr:row>14</xdr:row>
      <xdr:rowOff>2724150</xdr:rowOff>
    </xdr:from>
    <xdr:ext cx="2982383" cy="838200"/>
    <xdr:pic>
      <xdr:nvPicPr>
        <xdr:cNvPr id="67" name="Imagen 66">
          <a:extLst>
            <a:ext uri="{FF2B5EF4-FFF2-40B4-BE49-F238E27FC236}">
              <a16:creationId xmlns="" xmlns:a16="http://schemas.microsoft.com/office/drawing/2014/main" id="{54229333-C12A-1479-556B-C6C866D7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666" y="30880050"/>
          <a:ext cx="2982383" cy="838200"/>
        </a:xfrm>
        <a:prstGeom prst="rect">
          <a:avLst/>
        </a:prstGeom>
      </xdr:spPr>
    </xdr:pic>
    <xdr:clientData/>
  </xdr:oneCellAnchor>
  <xdr:oneCellAnchor>
    <xdr:from>
      <xdr:col>0</xdr:col>
      <xdr:colOff>177799</xdr:colOff>
      <xdr:row>14</xdr:row>
      <xdr:rowOff>408624</xdr:rowOff>
    </xdr:from>
    <xdr:ext cx="803648" cy="810576"/>
    <xdr:pic>
      <xdr:nvPicPr>
        <xdr:cNvPr id="68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77799" y="2856452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1022351</xdr:colOff>
      <xdr:row>14</xdr:row>
      <xdr:rowOff>359648</xdr:rowOff>
    </xdr:from>
    <xdr:ext cx="833318" cy="840502"/>
    <xdr:pic>
      <xdr:nvPicPr>
        <xdr:cNvPr id="69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022351" y="2851554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103718</xdr:colOff>
      <xdr:row>14</xdr:row>
      <xdr:rowOff>1547284</xdr:rowOff>
    </xdr:from>
    <xdr:ext cx="1934632" cy="855210"/>
    <xdr:pic>
      <xdr:nvPicPr>
        <xdr:cNvPr id="70" name="Imagen 69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718" y="2970318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103716</xdr:colOff>
      <xdr:row>15</xdr:row>
      <xdr:rowOff>2590800</xdr:rowOff>
    </xdr:from>
    <xdr:ext cx="2982383" cy="838200"/>
    <xdr:pic>
      <xdr:nvPicPr>
        <xdr:cNvPr id="71" name="Imagen 70">
          <a:extLst>
            <a:ext uri="{FF2B5EF4-FFF2-40B4-BE49-F238E27FC236}">
              <a16:creationId xmlns="" xmlns:a16="http://schemas.microsoft.com/office/drawing/2014/main" id="{54229333-C12A-1479-556B-C6C866D7C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716" y="30460950"/>
          <a:ext cx="2982383" cy="838200"/>
        </a:xfrm>
        <a:prstGeom prst="rect">
          <a:avLst/>
        </a:prstGeom>
      </xdr:spPr>
    </xdr:pic>
    <xdr:clientData/>
  </xdr:oneCellAnchor>
  <xdr:oneCellAnchor>
    <xdr:from>
      <xdr:col>0</xdr:col>
      <xdr:colOff>158749</xdr:colOff>
      <xdr:row>15</xdr:row>
      <xdr:rowOff>218124</xdr:rowOff>
    </xdr:from>
    <xdr:ext cx="803648" cy="810576"/>
    <xdr:pic>
      <xdr:nvPicPr>
        <xdr:cNvPr id="72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58749" y="2808827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1022351</xdr:colOff>
      <xdr:row>15</xdr:row>
      <xdr:rowOff>188198</xdr:rowOff>
    </xdr:from>
    <xdr:ext cx="833318" cy="840502"/>
    <xdr:pic>
      <xdr:nvPicPr>
        <xdr:cNvPr id="73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022351" y="2805834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122768</xdr:colOff>
      <xdr:row>15</xdr:row>
      <xdr:rowOff>1375834</xdr:rowOff>
    </xdr:from>
    <xdr:ext cx="1934632" cy="855210"/>
    <xdr:pic>
      <xdr:nvPicPr>
        <xdr:cNvPr id="74" name="Imagen 73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768" y="29245984"/>
          <a:ext cx="1934632" cy="855210"/>
        </a:xfrm>
        <a:prstGeom prst="rect">
          <a:avLst/>
        </a:prstGeom>
      </xdr:spPr>
    </xdr:pic>
    <xdr:clientData/>
  </xdr:oneCellAnchor>
  <xdr:twoCellAnchor editAs="oneCell">
    <xdr:from>
      <xdr:col>0</xdr:col>
      <xdr:colOff>1924051</xdr:colOff>
      <xdr:row>8</xdr:row>
      <xdr:rowOff>400051</xdr:rowOff>
    </xdr:from>
    <xdr:to>
      <xdr:col>0</xdr:col>
      <xdr:colOff>2775585</xdr:colOff>
      <xdr:row>8</xdr:row>
      <xdr:rowOff>1257300</xdr:rowOff>
    </xdr:to>
    <xdr:pic>
      <xdr:nvPicPr>
        <xdr:cNvPr id="75" name="Picture 2" descr="La Asamblea General adopta la Agenda 2030 para el Desarrollo Sostenible - Desarrollo  Sostenible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1ED46832-1A32-E510-F6AE-A1FC6D7E2D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328" t="41714" r="35047" b="39238"/>
        <a:stretch/>
      </xdr:blipFill>
      <xdr:spPr bwMode="auto">
        <a:xfrm>
          <a:off x="1924051" y="6667501"/>
          <a:ext cx="851534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2</xdr:row>
      <xdr:rowOff>112058</xdr:rowOff>
    </xdr:from>
    <xdr:to>
      <xdr:col>0</xdr:col>
      <xdr:colOff>2969561</xdr:colOff>
      <xdr:row>5</xdr:row>
      <xdr:rowOff>417980</xdr:rowOff>
    </xdr:to>
    <xdr:pic>
      <xdr:nvPicPr>
        <xdr:cNvPr id="2" name="Imagen 1" descr="E:\Desktop\JONATHAN GELVEZ\IMAGEN CORPORTATIVA ERASMITO\Logos del HUEM [Recuperado]-07 MARCA REGISTRAD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9" y="578970"/>
          <a:ext cx="2857502" cy="10156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1475441</xdr:colOff>
      <xdr:row>1</xdr:row>
      <xdr:rowOff>37355</xdr:rowOff>
    </xdr:from>
    <xdr:to>
      <xdr:col>17</xdr:col>
      <xdr:colOff>1389529</xdr:colOff>
      <xdr:row>5</xdr:row>
      <xdr:rowOff>511178</xdr:rowOff>
    </xdr:to>
    <xdr:pic>
      <xdr:nvPicPr>
        <xdr:cNvPr id="3" name="0 Imagen" descr="MEMBRETE CARTA 2024 BARRA ARRIBA_Mesa de trabajo 1 copia.jpg"/>
        <xdr:cNvPicPr/>
      </xdr:nvPicPr>
      <xdr:blipFill rotWithShape="1">
        <a:blip xmlns:r="http://schemas.openxmlformats.org/officeDocument/2006/relationships" r:embed="rId2"/>
        <a:srcRect l="21201"/>
        <a:stretch/>
      </xdr:blipFill>
      <xdr:spPr>
        <a:xfrm>
          <a:off x="18377647" y="280149"/>
          <a:ext cx="8636000" cy="1463676"/>
        </a:xfrm>
        <a:prstGeom prst="rect">
          <a:avLst/>
        </a:prstGeom>
      </xdr:spPr>
    </xdr:pic>
    <xdr:clientData/>
  </xdr:twoCellAnchor>
  <xdr:twoCellAnchor editAs="oneCell">
    <xdr:from>
      <xdr:col>0</xdr:col>
      <xdr:colOff>117848</xdr:colOff>
      <xdr:row>8</xdr:row>
      <xdr:rowOff>3621368</xdr:rowOff>
    </xdr:from>
    <xdr:to>
      <xdr:col>0</xdr:col>
      <xdr:colOff>2521324</xdr:colOff>
      <xdr:row>8</xdr:row>
      <xdr:rowOff>4501568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1110"/>
        <a:stretch/>
      </xdr:blipFill>
      <xdr:spPr>
        <a:xfrm>
          <a:off x="117848" y="6011956"/>
          <a:ext cx="2403476" cy="88020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168089</xdr:colOff>
      <xdr:row>8</xdr:row>
      <xdr:rowOff>410882</xdr:rowOff>
    </xdr:from>
    <xdr:to>
      <xdr:col>0</xdr:col>
      <xdr:colOff>2708829</xdr:colOff>
      <xdr:row>8</xdr:row>
      <xdr:rowOff>2091764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089" y="2801470"/>
          <a:ext cx="2540740" cy="1680882"/>
        </a:xfrm>
        <a:prstGeom prst="rect">
          <a:avLst/>
        </a:prstGeom>
      </xdr:spPr>
    </xdr:pic>
    <xdr:clientData/>
  </xdr:twoCellAnchor>
  <xdr:twoCellAnchor editAs="oneCell">
    <xdr:from>
      <xdr:col>0</xdr:col>
      <xdr:colOff>130736</xdr:colOff>
      <xdr:row>8</xdr:row>
      <xdr:rowOff>2483972</xdr:rowOff>
    </xdr:from>
    <xdr:to>
      <xdr:col>0</xdr:col>
      <xdr:colOff>2988235</xdr:colOff>
      <xdr:row>8</xdr:row>
      <xdr:rowOff>3399118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736" y="4874560"/>
          <a:ext cx="2857499" cy="915146"/>
        </a:xfrm>
        <a:prstGeom prst="rect">
          <a:avLst/>
        </a:prstGeom>
      </xdr:spPr>
    </xdr:pic>
    <xdr:clientData/>
  </xdr:twoCellAnchor>
  <xdr:oneCellAnchor>
    <xdr:from>
      <xdr:col>0</xdr:col>
      <xdr:colOff>192554</xdr:colOff>
      <xdr:row>9</xdr:row>
      <xdr:rowOff>3845486</xdr:rowOff>
    </xdr:from>
    <xdr:ext cx="2403476" cy="880200"/>
    <xdr:pic>
      <xdr:nvPicPr>
        <xdr:cNvPr id="10" name="Imagen 9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1110"/>
        <a:stretch/>
      </xdr:blipFill>
      <xdr:spPr>
        <a:xfrm>
          <a:off x="192554" y="10830486"/>
          <a:ext cx="2403476" cy="880200"/>
        </a:xfrm>
        <a:prstGeom prst="rect">
          <a:avLst/>
        </a:prstGeom>
      </xdr:spPr>
    </xdr:pic>
    <xdr:clientData/>
  </xdr:oneCellAnchor>
  <xdr:twoCellAnchor editAs="oneCell">
    <xdr:from>
      <xdr:col>0</xdr:col>
      <xdr:colOff>93383</xdr:colOff>
      <xdr:row>9</xdr:row>
      <xdr:rowOff>473128</xdr:rowOff>
    </xdr:from>
    <xdr:to>
      <xdr:col>0</xdr:col>
      <xdr:colOff>3006912</xdr:colOff>
      <xdr:row>9</xdr:row>
      <xdr:rowOff>1905000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383" y="7458128"/>
          <a:ext cx="2913529" cy="1431872"/>
        </a:xfrm>
        <a:prstGeom prst="rect">
          <a:avLst/>
        </a:prstGeom>
      </xdr:spPr>
    </xdr:pic>
    <xdr:clientData/>
  </xdr:twoCellAnchor>
  <xdr:twoCellAnchor editAs="oneCell">
    <xdr:from>
      <xdr:col>0</xdr:col>
      <xdr:colOff>93382</xdr:colOff>
      <xdr:row>9</xdr:row>
      <xdr:rowOff>2315883</xdr:rowOff>
    </xdr:from>
    <xdr:to>
      <xdr:col>0</xdr:col>
      <xdr:colOff>2988235</xdr:colOff>
      <xdr:row>9</xdr:row>
      <xdr:rowOff>3416095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382" y="9300883"/>
          <a:ext cx="2894853" cy="1100212"/>
        </a:xfrm>
        <a:prstGeom prst="rect">
          <a:avLst/>
        </a:prstGeom>
      </xdr:spPr>
    </xdr:pic>
    <xdr:clientData/>
  </xdr:twoCellAnchor>
  <xdr:oneCellAnchor>
    <xdr:from>
      <xdr:col>0</xdr:col>
      <xdr:colOff>192554</xdr:colOff>
      <xdr:row>10</xdr:row>
      <xdr:rowOff>3845486</xdr:rowOff>
    </xdr:from>
    <xdr:ext cx="2403476" cy="880200"/>
    <xdr:pic>
      <xdr:nvPicPr>
        <xdr:cNvPr id="15" name="Imagen 14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1110"/>
        <a:stretch/>
      </xdr:blipFill>
      <xdr:spPr>
        <a:xfrm>
          <a:off x="192554" y="10830486"/>
          <a:ext cx="2403476" cy="880200"/>
        </a:xfrm>
        <a:prstGeom prst="rect">
          <a:avLst/>
        </a:prstGeom>
      </xdr:spPr>
    </xdr:pic>
    <xdr:clientData/>
  </xdr:oneCellAnchor>
  <xdr:oneCellAnchor>
    <xdr:from>
      <xdr:col>0</xdr:col>
      <xdr:colOff>93383</xdr:colOff>
      <xdr:row>10</xdr:row>
      <xdr:rowOff>473128</xdr:rowOff>
    </xdr:from>
    <xdr:ext cx="2913529" cy="1431872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383" y="7458128"/>
          <a:ext cx="2913529" cy="1431872"/>
        </a:xfrm>
        <a:prstGeom prst="rect">
          <a:avLst/>
        </a:prstGeom>
      </xdr:spPr>
    </xdr:pic>
    <xdr:clientData/>
  </xdr:oneCellAnchor>
  <xdr:oneCellAnchor>
    <xdr:from>
      <xdr:col>0</xdr:col>
      <xdr:colOff>93382</xdr:colOff>
      <xdr:row>10</xdr:row>
      <xdr:rowOff>2315883</xdr:rowOff>
    </xdr:from>
    <xdr:ext cx="2894853" cy="1100212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382" y="9300883"/>
          <a:ext cx="2894853" cy="1100212"/>
        </a:xfrm>
        <a:prstGeom prst="rect">
          <a:avLst/>
        </a:prstGeom>
      </xdr:spPr>
    </xdr:pic>
    <xdr:clientData/>
  </xdr:oneCellAnchor>
  <xdr:oneCellAnchor>
    <xdr:from>
      <xdr:col>0</xdr:col>
      <xdr:colOff>192554</xdr:colOff>
      <xdr:row>11</xdr:row>
      <xdr:rowOff>3845486</xdr:rowOff>
    </xdr:from>
    <xdr:ext cx="2403476" cy="880200"/>
    <xdr:pic>
      <xdr:nvPicPr>
        <xdr:cNvPr id="18" name="Imagen 17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1110"/>
        <a:stretch/>
      </xdr:blipFill>
      <xdr:spPr>
        <a:xfrm>
          <a:off x="192554" y="15723721"/>
          <a:ext cx="2403476" cy="880200"/>
        </a:xfrm>
        <a:prstGeom prst="rect">
          <a:avLst/>
        </a:prstGeom>
      </xdr:spPr>
    </xdr:pic>
    <xdr:clientData/>
  </xdr:oneCellAnchor>
  <xdr:oneCellAnchor>
    <xdr:from>
      <xdr:col>0</xdr:col>
      <xdr:colOff>93383</xdr:colOff>
      <xdr:row>11</xdr:row>
      <xdr:rowOff>473128</xdr:rowOff>
    </xdr:from>
    <xdr:ext cx="2913529" cy="1431872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383" y="12351363"/>
          <a:ext cx="2913529" cy="1431872"/>
        </a:xfrm>
        <a:prstGeom prst="rect">
          <a:avLst/>
        </a:prstGeom>
      </xdr:spPr>
    </xdr:pic>
    <xdr:clientData/>
  </xdr:oneCellAnchor>
  <xdr:oneCellAnchor>
    <xdr:from>
      <xdr:col>0</xdr:col>
      <xdr:colOff>93382</xdr:colOff>
      <xdr:row>11</xdr:row>
      <xdr:rowOff>2315883</xdr:rowOff>
    </xdr:from>
    <xdr:ext cx="2894853" cy="1100212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382" y="14194118"/>
          <a:ext cx="2894853" cy="1100212"/>
        </a:xfrm>
        <a:prstGeom prst="rect">
          <a:avLst/>
        </a:prstGeom>
      </xdr:spPr>
    </xdr:pic>
    <xdr:clientData/>
  </xdr:oneCellAnchor>
  <xdr:oneCellAnchor>
    <xdr:from>
      <xdr:col>0</xdr:col>
      <xdr:colOff>1073896</xdr:colOff>
      <xdr:row>12</xdr:row>
      <xdr:rowOff>404888</xdr:rowOff>
    </xdr:from>
    <xdr:ext cx="803648" cy="810576"/>
    <xdr:pic>
      <xdr:nvPicPr>
        <xdr:cNvPr id="22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073896" y="22536506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181911</xdr:colOff>
      <xdr:row>12</xdr:row>
      <xdr:rowOff>393639</xdr:rowOff>
    </xdr:from>
    <xdr:ext cx="833318" cy="840502"/>
    <xdr:pic>
      <xdr:nvPicPr>
        <xdr:cNvPr id="23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81911" y="22525257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112058</xdr:colOff>
      <xdr:row>12</xdr:row>
      <xdr:rowOff>1511114</xdr:rowOff>
    </xdr:from>
    <xdr:to>
      <xdr:col>0</xdr:col>
      <xdr:colOff>2913529</xdr:colOff>
      <xdr:row>12</xdr:row>
      <xdr:rowOff>2471618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2058" y="23642732"/>
          <a:ext cx="2801471" cy="960504"/>
        </a:xfrm>
        <a:prstGeom prst="rect">
          <a:avLst/>
        </a:prstGeom>
      </xdr:spPr>
    </xdr:pic>
    <xdr:clientData/>
  </xdr:twoCellAnchor>
  <xdr:oneCellAnchor>
    <xdr:from>
      <xdr:col>0</xdr:col>
      <xdr:colOff>192554</xdr:colOff>
      <xdr:row>13</xdr:row>
      <xdr:rowOff>3845486</xdr:rowOff>
    </xdr:from>
    <xdr:ext cx="2403476" cy="880200"/>
    <xdr:pic>
      <xdr:nvPicPr>
        <xdr:cNvPr id="27" name="Imagen 26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31110"/>
        <a:stretch/>
      </xdr:blipFill>
      <xdr:spPr>
        <a:xfrm>
          <a:off x="192554" y="20878427"/>
          <a:ext cx="2403476" cy="880200"/>
        </a:xfrm>
        <a:prstGeom prst="rect">
          <a:avLst/>
        </a:prstGeom>
      </xdr:spPr>
    </xdr:pic>
    <xdr:clientData/>
  </xdr:oneCellAnchor>
  <xdr:oneCellAnchor>
    <xdr:from>
      <xdr:col>0</xdr:col>
      <xdr:colOff>93383</xdr:colOff>
      <xdr:row>13</xdr:row>
      <xdr:rowOff>473128</xdr:rowOff>
    </xdr:from>
    <xdr:ext cx="2913529" cy="1431872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383" y="17506069"/>
          <a:ext cx="2913529" cy="1431872"/>
        </a:xfrm>
        <a:prstGeom prst="rect">
          <a:avLst/>
        </a:prstGeom>
      </xdr:spPr>
    </xdr:pic>
    <xdr:clientData/>
  </xdr:oneCellAnchor>
  <xdr:oneCellAnchor>
    <xdr:from>
      <xdr:col>0</xdr:col>
      <xdr:colOff>93382</xdr:colOff>
      <xdr:row>13</xdr:row>
      <xdr:rowOff>2315883</xdr:rowOff>
    </xdr:from>
    <xdr:ext cx="2894853" cy="1100212"/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3382" y="19348824"/>
          <a:ext cx="2894853" cy="1100212"/>
        </a:xfrm>
        <a:prstGeom prst="rect">
          <a:avLst/>
        </a:prstGeom>
      </xdr:spPr>
    </xdr:pic>
    <xdr:clientData/>
  </xdr:oneCellAnchor>
  <xdr:twoCellAnchor editAs="oneCell">
    <xdr:from>
      <xdr:col>0</xdr:col>
      <xdr:colOff>56030</xdr:colOff>
      <xdr:row>12</xdr:row>
      <xdr:rowOff>2745440</xdr:rowOff>
    </xdr:from>
    <xdr:to>
      <xdr:col>0</xdr:col>
      <xdr:colOff>2988235</xdr:colOff>
      <xdr:row>12</xdr:row>
      <xdr:rowOff>3623235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6030" y="24877058"/>
          <a:ext cx="2932205" cy="877795"/>
        </a:xfrm>
        <a:prstGeom prst="rect">
          <a:avLst/>
        </a:prstGeom>
      </xdr:spPr>
    </xdr:pic>
    <xdr:clientData/>
  </xdr:twoCellAnchor>
  <xdr:oneCellAnchor>
    <xdr:from>
      <xdr:col>0</xdr:col>
      <xdr:colOff>144557</xdr:colOff>
      <xdr:row>14</xdr:row>
      <xdr:rowOff>393639</xdr:rowOff>
    </xdr:from>
    <xdr:ext cx="833318" cy="840502"/>
    <xdr:pic>
      <xdr:nvPicPr>
        <xdr:cNvPr id="32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44557" y="31228492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168089</xdr:colOff>
      <xdr:row>14</xdr:row>
      <xdr:rowOff>1541453</xdr:rowOff>
    </xdr:from>
    <xdr:to>
      <xdr:col>0</xdr:col>
      <xdr:colOff>2185147</xdr:colOff>
      <xdr:row>14</xdr:row>
      <xdr:rowOff>2477259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8089" y="32376306"/>
          <a:ext cx="2017058" cy="935806"/>
        </a:xfrm>
        <a:prstGeom prst="rect">
          <a:avLst/>
        </a:prstGeom>
      </xdr:spPr>
    </xdr:pic>
    <xdr:clientData/>
  </xdr:twoCellAnchor>
  <xdr:twoCellAnchor editAs="oneCell">
    <xdr:from>
      <xdr:col>0</xdr:col>
      <xdr:colOff>93383</xdr:colOff>
      <xdr:row>14</xdr:row>
      <xdr:rowOff>2932206</xdr:rowOff>
    </xdr:from>
    <xdr:to>
      <xdr:col>0</xdr:col>
      <xdr:colOff>3006913</xdr:colOff>
      <xdr:row>14</xdr:row>
      <xdr:rowOff>3702528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383" y="33767059"/>
          <a:ext cx="2913530" cy="770322"/>
        </a:xfrm>
        <a:prstGeom prst="rect">
          <a:avLst/>
        </a:prstGeom>
      </xdr:spPr>
    </xdr:pic>
    <xdr:clientData/>
  </xdr:twoCellAnchor>
  <xdr:oneCellAnchor>
    <xdr:from>
      <xdr:col>0</xdr:col>
      <xdr:colOff>144557</xdr:colOff>
      <xdr:row>15</xdr:row>
      <xdr:rowOff>393639</xdr:rowOff>
    </xdr:from>
    <xdr:ext cx="833318" cy="840502"/>
    <xdr:pic>
      <xdr:nvPicPr>
        <xdr:cNvPr id="37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44557" y="31228492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93383</xdr:colOff>
      <xdr:row>15</xdr:row>
      <xdr:rowOff>2932206</xdr:rowOff>
    </xdr:from>
    <xdr:ext cx="2913530" cy="770322"/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383" y="33767059"/>
          <a:ext cx="2913530" cy="770322"/>
        </a:xfrm>
        <a:prstGeom prst="rect">
          <a:avLst/>
        </a:prstGeom>
      </xdr:spPr>
    </xdr:pic>
    <xdr:clientData/>
  </xdr:oneCellAnchor>
  <xdr:oneCellAnchor>
    <xdr:from>
      <xdr:col>0</xdr:col>
      <xdr:colOff>144557</xdr:colOff>
      <xdr:row>16</xdr:row>
      <xdr:rowOff>393639</xdr:rowOff>
    </xdr:from>
    <xdr:ext cx="833318" cy="840502"/>
    <xdr:pic>
      <xdr:nvPicPr>
        <xdr:cNvPr id="40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44557" y="3511319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168089</xdr:colOff>
      <xdr:row>16</xdr:row>
      <xdr:rowOff>1541453</xdr:rowOff>
    </xdr:from>
    <xdr:ext cx="2017058" cy="935806"/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8089" y="36261012"/>
          <a:ext cx="2017058" cy="935806"/>
        </a:xfrm>
        <a:prstGeom prst="rect">
          <a:avLst/>
        </a:prstGeom>
      </xdr:spPr>
    </xdr:pic>
    <xdr:clientData/>
  </xdr:oneCellAnchor>
  <xdr:oneCellAnchor>
    <xdr:from>
      <xdr:col>0</xdr:col>
      <xdr:colOff>93383</xdr:colOff>
      <xdr:row>16</xdr:row>
      <xdr:rowOff>2932206</xdr:rowOff>
    </xdr:from>
    <xdr:ext cx="2913530" cy="770322"/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383" y="37651765"/>
          <a:ext cx="2913530" cy="770322"/>
        </a:xfrm>
        <a:prstGeom prst="rect">
          <a:avLst/>
        </a:prstGeom>
      </xdr:spPr>
    </xdr:pic>
    <xdr:clientData/>
  </xdr:oneCellAnchor>
  <xdr:twoCellAnchor editAs="oneCell">
    <xdr:from>
      <xdr:col>0</xdr:col>
      <xdr:colOff>168087</xdr:colOff>
      <xdr:row>15</xdr:row>
      <xdr:rowOff>1568823</xdr:rowOff>
    </xdr:from>
    <xdr:to>
      <xdr:col>0</xdr:col>
      <xdr:colOff>2857500</xdr:colOff>
      <xdr:row>15</xdr:row>
      <xdr:rowOff>2596029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87" y="36288382"/>
          <a:ext cx="2689413" cy="1027206"/>
        </a:xfrm>
        <a:prstGeom prst="rect">
          <a:avLst/>
        </a:prstGeom>
      </xdr:spPr>
    </xdr:pic>
    <xdr:clientData/>
  </xdr:twoCellAnchor>
  <xdr:oneCellAnchor>
    <xdr:from>
      <xdr:col>0</xdr:col>
      <xdr:colOff>93383</xdr:colOff>
      <xdr:row>17</xdr:row>
      <xdr:rowOff>2932206</xdr:rowOff>
    </xdr:from>
    <xdr:ext cx="2913530" cy="770322"/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383" y="37651765"/>
          <a:ext cx="2913530" cy="770322"/>
        </a:xfrm>
        <a:prstGeom prst="rect">
          <a:avLst/>
        </a:prstGeom>
      </xdr:spPr>
    </xdr:pic>
    <xdr:clientData/>
  </xdr:oneCellAnchor>
  <xdr:oneCellAnchor>
    <xdr:from>
      <xdr:col>0</xdr:col>
      <xdr:colOff>168087</xdr:colOff>
      <xdr:row>17</xdr:row>
      <xdr:rowOff>1568823</xdr:rowOff>
    </xdr:from>
    <xdr:ext cx="2689413" cy="1027206"/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87" y="36288382"/>
          <a:ext cx="2689413" cy="1027206"/>
        </a:xfrm>
        <a:prstGeom prst="rect">
          <a:avLst/>
        </a:prstGeom>
      </xdr:spPr>
    </xdr:pic>
    <xdr:clientData/>
  </xdr:oneCellAnchor>
  <xdr:oneCellAnchor>
    <xdr:from>
      <xdr:col>0</xdr:col>
      <xdr:colOff>93383</xdr:colOff>
      <xdr:row>18</xdr:row>
      <xdr:rowOff>2988235</xdr:rowOff>
    </xdr:from>
    <xdr:ext cx="2913530" cy="770322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383" y="48969706"/>
          <a:ext cx="2913530" cy="770322"/>
        </a:xfrm>
        <a:prstGeom prst="rect">
          <a:avLst/>
        </a:prstGeom>
      </xdr:spPr>
    </xdr:pic>
    <xdr:clientData/>
  </xdr:oneCellAnchor>
  <xdr:oneCellAnchor>
    <xdr:from>
      <xdr:col>0</xdr:col>
      <xdr:colOff>130734</xdr:colOff>
      <xdr:row>18</xdr:row>
      <xdr:rowOff>1718235</xdr:rowOff>
    </xdr:from>
    <xdr:ext cx="2689413" cy="1027206"/>
    <xdr:pic>
      <xdr:nvPicPr>
        <xdr:cNvPr id="49" name="Imagen 4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0734" y="47699706"/>
          <a:ext cx="2689413" cy="1027206"/>
        </a:xfrm>
        <a:prstGeom prst="rect">
          <a:avLst/>
        </a:prstGeom>
      </xdr:spPr>
    </xdr:pic>
    <xdr:clientData/>
  </xdr:oneCellAnchor>
  <xdr:twoCellAnchor editAs="oneCell">
    <xdr:from>
      <xdr:col>0</xdr:col>
      <xdr:colOff>93382</xdr:colOff>
      <xdr:row>18</xdr:row>
      <xdr:rowOff>466912</xdr:rowOff>
    </xdr:from>
    <xdr:to>
      <xdr:col>0</xdr:col>
      <xdr:colOff>2745441</xdr:colOff>
      <xdr:row>18</xdr:row>
      <xdr:rowOff>1384034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382" y="46448383"/>
          <a:ext cx="2652059" cy="917122"/>
        </a:xfrm>
        <a:prstGeom prst="rect">
          <a:avLst/>
        </a:prstGeom>
      </xdr:spPr>
    </xdr:pic>
    <xdr:clientData/>
  </xdr:twoCellAnchor>
  <xdr:oneCellAnchor>
    <xdr:from>
      <xdr:col>0</xdr:col>
      <xdr:colOff>93383</xdr:colOff>
      <xdr:row>19</xdr:row>
      <xdr:rowOff>2932206</xdr:rowOff>
    </xdr:from>
    <xdr:ext cx="2913530" cy="770322"/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383" y="48913677"/>
          <a:ext cx="2913530" cy="770322"/>
        </a:xfrm>
        <a:prstGeom prst="rect">
          <a:avLst/>
        </a:prstGeom>
      </xdr:spPr>
    </xdr:pic>
    <xdr:clientData/>
  </xdr:oneCellAnchor>
  <xdr:oneCellAnchor>
    <xdr:from>
      <xdr:col>0</xdr:col>
      <xdr:colOff>168087</xdr:colOff>
      <xdr:row>19</xdr:row>
      <xdr:rowOff>1568823</xdr:rowOff>
    </xdr:from>
    <xdr:ext cx="2689413" cy="1027206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87" y="47550294"/>
          <a:ext cx="2689413" cy="1027206"/>
        </a:xfrm>
        <a:prstGeom prst="rect">
          <a:avLst/>
        </a:prstGeom>
      </xdr:spPr>
    </xdr:pic>
    <xdr:clientData/>
  </xdr:oneCellAnchor>
  <xdr:twoCellAnchor editAs="oneCell">
    <xdr:from>
      <xdr:col>0</xdr:col>
      <xdr:colOff>112060</xdr:colOff>
      <xdr:row>19</xdr:row>
      <xdr:rowOff>429557</xdr:rowOff>
    </xdr:from>
    <xdr:to>
      <xdr:col>0</xdr:col>
      <xdr:colOff>2969559</xdr:colOff>
      <xdr:row>19</xdr:row>
      <xdr:rowOff>1214718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060" y="50314410"/>
          <a:ext cx="2857499" cy="785161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112059</xdr:colOff>
      <xdr:row>17</xdr:row>
      <xdr:rowOff>410883</xdr:rowOff>
    </xdr:from>
    <xdr:to>
      <xdr:col>0</xdr:col>
      <xdr:colOff>2969558</xdr:colOff>
      <xdr:row>17</xdr:row>
      <xdr:rowOff>1196044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059" y="42601030"/>
          <a:ext cx="2857499" cy="785161"/>
        </a:xfrm>
        <a:prstGeom prst="rect">
          <a:avLst/>
        </a:prstGeom>
      </xdr:spPr>
    </xdr:pic>
    <xdr:clientData/>
  </xdr:twoCellAnchor>
  <xdr:oneCellAnchor>
    <xdr:from>
      <xdr:col>0</xdr:col>
      <xdr:colOff>93383</xdr:colOff>
      <xdr:row>20</xdr:row>
      <xdr:rowOff>2932206</xdr:rowOff>
    </xdr:from>
    <xdr:ext cx="2913530" cy="770322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383" y="52817059"/>
          <a:ext cx="2913530" cy="770322"/>
        </a:xfrm>
        <a:prstGeom prst="rect">
          <a:avLst/>
        </a:prstGeom>
      </xdr:spPr>
    </xdr:pic>
    <xdr:clientData/>
  </xdr:oneCellAnchor>
  <xdr:oneCellAnchor>
    <xdr:from>
      <xdr:col>0</xdr:col>
      <xdr:colOff>168087</xdr:colOff>
      <xdr:row>20</xdr:row>
      <xdr:rowOff>1568823</xdr:rowOff>
    </xdr:from>
    <xdr:ext cx="2689413" cy="1027206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87" y="51453676"/>
          <a:ext cx="2689413" cy="1027206"/>
        </a:xfrm>
        <a:prstGeom prst="rect">
          <a:avLst/>
        </a:prstGeom>
      </xdr:spPr>
    </xdr:pic>
    <xdr:clientData/>
  </xdr:oneCellAnchor>
  <xdr:oneCellAnchor>
    <xdr:from>
      <xdr:col>0</xdr:col>
      <xdr:colOff>112060</xdr:colOff>
      <xdr:row>20</xdr:row>
      <xdr:rowOff>429557</xdr:rowOff>
    </xdr:from>
    <xdr:ext cx="2857499" cy="785161"/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12060" y="50314410"/>
          <a:ext cx="2857499" cy="785161"/>
        </a:xfrm>
        <a:prstGeom prst="rect">
          <a:avLst/>
        </a:prstGeom>
      </xdr:spPr>
    </xdr:pic>
    <xdr:clientData/>
  </xdr:oneCellAnchor>
  <xdr:oneCellAnchor>
    <xdr:from>
      <xdr:col>0</xdr:col>
      <xdr:colOff>93383</xdr:colOff>
      <xdr:row>21</xdr:row>
      <xdr:rowOff>2932206</xdr:rowOff>
    </xdr:from>
    <xdr:ext cx="2913530" cy="770322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383" y="56608382"/>
          <a:ext cx="2913530" cy="770322"/>
        </a:xfrm>
        <a:prstGeom prst="rect">
          <a:avLst/>
        </a:prstGeom>
      </xdr:spPr>
    </xdr:pic>
    <xdr:clientData/>
  </xdr:oneCellAnchor>
  <xdr:oneCellAnchor>
    <xdr:from>
      <xdr:col>0</xdr:col>
      <xdr:colOff>168087</xdr:colOff>
      <xdr:row>21</xdr:row>
      <xdr:rowOff>1568823</xdr:rowOff>
    </xdr:from>
    <xdr:ext cx="2689413" cy="1027206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087" y="55244999"/>
          <a:ext cx="2689413" cy="1027206"/>
        </a:xfrm>
        <a:prstGeom prst="rect">
          <a:avLst/>
        </a:prstGeom>
      </xdr:spPr>
    </xdr:pic>
    <xdr:clientData/>
  </xdr:oneCellAnchor>
  <xdr:oneCellAnchor>
    <xdr:from>
      <xdr:col>0</xdr:col>
      <xdr:colOff>112060</xdr:colOff>
      <xdr:row>21</xdr:row>
      <xdr:rowOff>429557</xdr:rowOff>
    </xdr:from>
    <xdr:ext cx="2166469" cy="784413"/>
    <xdr:pic>
      <xdr:nvPicPr>
        <xdr:cNvPr id="67" name="Imagen 66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r="24183" b="94"/>
        <a:stretch/>
      </xdr:blipFill>
      <xdr:spPr>
        <a:xfrm>
          <a:off x="112060" y="58083822"/>
          <a:ext cx="2166469" cy="78441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31750</xdr:rowOff>
    </xdr:from>
    <xdr:to>
      <xdr:col>0</xdr:col>
      <xdr:colOff>2905127</xdr:colOff>
      <xdr:row>5</xdr:row>
      <xdr:rowOff>269503</xdr:rowOff>
    </xdr:to>
    <xdr:pic>
      <xdr:nvPicPr>
        <xdr:cNvPr id="2" name="Imagen 1" descr="E:\Desktop\JONATHAN GELVEZ\IMAGEN CORPORTATIVA ERASMITO\Logos del HUEM [Recuperado]-07 MARCA REGISTRAD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93750"/>
          <a:ext cx="2857502" cy="10156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47625</xdr:colOff>
      <xdr:row>1</xdr:row>
      <xdr:rowOff>31750</xdr:rowOff>
    </xdr:from>
    <xdr:to>
      <xdr:col>17</xdr:col>
      <xdr:colOff>169029</xdr:colOff>
      <xdr:row>5</xdr:row>
      <xdr:rowOff>130176</xdr:rowOff>
    </xdr:to>
    <xdr:pic>
      <xdr:nvPicPr>
        <xdr:cNvPr id="3" name="0 Imagen" descr="MEMBRETE CARTA 2024 BARRA ARRIBA_Mesa de trabajo 1 copia.jpg"/>
        <xdr:cNvPicPr/>
      </xdr:nvPicPr>
      <xdr:blipFill rotWithShape="1">
        <a:blip xmlns:r="http://schemas.openxmlformats.org/officeDocument/2006/relationships" r:embed="rId2"/>
        <a:srcRect l="21201"/>
        <a:stretch/>
      </xdr:blipFill>
      <xdr:spPr>
        <a:xfrm>
          <a:off x="18843625" y="206375"/>
          <a:ext cx="8636000" cy="1463676"/>
        </a:xfrm>
        <a:prstGeom prst="rect">
          <a:avLst/>
        </a:prstGeom>
      </xdr:spPr>
    </xdr:pic>
    <xdr:clientData/>
  </xdr:twoCellAnchor>
  <xdr:twoCellAnchor editAs="oneCell">
    <xdr:from>
      <xdr:col>0</xdr:col>
      <xdr:colOff>103718</xdr:colOff>
      <xdr:row>8</xdr:row>
      <xdr:rowOff>1528234</xdr:rowOff>
    </xdr:from>
    <xdr:to>
      <xdr:col>0</xdr:col>
      <xdr:colOff>2038350</xdr:colOff>
      <xdr:row>8</xdr:row>
      <xdr:rowOff>2383444</xdr:rowOff>
    </xdr:to>
    <xdr:pic>
      <xdr:nvPicPr>
        <xdr:cNvPr id="7" name="Imagen 6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718" y="4023784"/>
          <a:ext cx="1934632" cy="855210"/>
        </a:xfrm>
        <a:prstGeom prst="rect">
          <a:avLst/>
        </a:prstGeom>
      </xdr:spPr>
    </xdr:pic>
    <xdr:clientData/>
  </xdr:twoCellAnchor>
  <xdr:oneCellAnchor>
    <xdr:from>
      <xdr:col>0</xdr:col>
      <xdr:colOff>103718</xdr:colOff>
      <xdr:row>9</xdr:row>
      <xdr:rowOff>1528234</xdr:rowOff>
    </xdr:from>
    <xdr:ext cx="1934632" cy="855210"/>
    <xdr:pic>
      <xdr:nvPicPr>
        <xdr:cNvPr id="10" name="Imagen 9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718" y="416348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183093</xdr:colOff>
      <xdr:row>10</xdr:row>
      <xdr:rowOff>2147359</xdr:rowOff>
    </xdr:from>
    <xdr:ext cx="1934632" cy="855210"/>
    <xdr:pic>
      <xdr:nvPicPr>
        <xdr:cNvPr id="13" name="Imagen 12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093" y="12339109"/>
          <a:ext cx="1934632" cy="855210"/>
        </a:xfrm>
        <a:prstGeom prst="rect">
          <a:avLst/>
        </a:prstGeom>
      </xdr:spPr>
    </xdr:pic>
    <xdr:clientData/>
  </xdr:oneCellAnchor>
  <xdr:twoCellAnchor editAs="oneCell">
    <xdr:from>
      <xdr:col>0</xdr:col>
      <xdr:colOff>174625</xdr:colOff>
      <xdr:row>10</xdr:row>
      <xdr:rowOff>428626</xdr:rowOff>
    </xdr:from>
    <xdr:to>
      <xdr:col>0</xdr:col>
      <xdr:colOff>2317750</xdr:colOff>
      <xdr:row>10</xdr:row>
      <xdr:rowOff>1778000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625" y="10620376"/>
          <a:ext cx="2143125" cy="1349374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9</xdr:row>
      <xdr:rowOff>412750</xdr:rowOff>
    </xdr:from>
    <xdr:to>
      <xdr:col>0</xdr:col>
      <xdr:colOff>2079625</xdr:colOff>
      <xdr:row>9</xdr:row>
      <xdr:rowOff>1373187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750" y="6794500"/>
          <a:ext cx="1920875" cy="960437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174625</xdr:colOff>
      <xdr:row>8</xdr:row>
      <xdr:rowOff>396875</xdr:rowOff>
    </xdr:from>
    <xdr:to>
      <xdr:col>0</xdr:col>
      <xdr:colOff>2095500</xdr:colOff>
      <xdr:row>8</xdr:row>
      <xdr:rowOff>1357312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4625" y="3032125"/>
          <a:ext cx="1920875" cy="960437"/>
        </a:xfrm>
        <a:prstGeom prst="rect">
          <a:avLst/>
        </a:prstGeom>
      </xdr:spPr>
    </xdr:pic>
    <xdr:clientData/>
  </xdr:twoCellAnchor>
  <xdr:oneCellAnchor>
    <xdr:from>
      <xdr:col>0</xdr:col>
      <xdr:colOff>183093</xdr:colOff>
      <xdr:row>11</xdr:row>
      <xdr:rowOff>2147359</xdr:rowOff>
    </xdr:from>
    <xdr:ext cx="1934632" cy="855210"/>
    <xdr:pic>
      <xdr:nvPicPr>
        <xdr:cNvPr id="22" name="Imagen 21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093" y="1233910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174625</xdr:colOff>
      <xdr:row>11</xdr:row>
      <xdr:rowOff>428626</xdr:rowOff>
    </xdr:from>
    <xdr:ext cx="2143125" cy="1349374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625" y="10620376"/>
          <a:ext cx="2143125" cy="1349374"/>
        </a:xfrm>
        <a:prstGeom prst="rect">
          <a:avLst/>
        </a:prstGeom>
      </xdr:spPr>
    </xdr:pic>
    <xdr:clientData/>
  </xdr:oneCellAnchor>
  <xdr:oneCellAnchor>
    <xdr:from>
      <xdr:col>0</xdr:col>
      <xdr:colOff>183093</xdr:colOff>
      <xdr:row>12</xdr:row>
      <xdr:rowOff>2147359</xdr:rowOff>
    </xdr:from>
    <xdr:ext cx="1934632" cy="855210"/>
    <xdr:pic>
      <xdr:nvPicPr>
        <xdr:cNvPr id="25" name="Imagen 24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093" y="2053060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174625</xdr:colOff>
      <xdr:row>12</xdr:row>
      <xdr:rowOff>428626</xdr:rowOff>
    </xdr:from>
    <xdr:ext cx="2143125" cy="1349374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625" y="18811876"/>
          <a:ext cx="2143125" cy="1349374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8</xdr:row>
      <xdr:rowOff>2762250</xdr:rowOff>
    </xdr:from>
    <xdr:to>
      <xdr:col>0</xdr:col>
      <xdr:colOff>3032125</xdr:colOff>
      <xdr:row>8</xdr:row>
      <xdr:rowOff>3587750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" y="5397500"/>
          <a:ext cx="293687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</xdr:row>
      <xdr:rowOff>2698750</xdr:rowOff>
    </xdr:from>
    <xdr:to>
      <xdr:col>0</xdr:col>
      <xdr:colOff>2984500</xdr:colOff>
      <xdr:row>9</xdr:row>
      <xdr:rowOff>3524250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25" y="9080500"/>
          <a:ext cx="293687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</xdr:row>
      <xdr:rowOff>3365500</xdr:rowOff>
    </xdr:from>
    <xdr:to>
      <xdr:col>0</xdr:col>
      <xdr:colOff>3032125</xdr:colOff>
      <xdr:row>10</xdr:row>
      <xdr:rowOff>4191000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" y="13557250"/>
          <a:ext cx="293687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11</xdr:row>
      <xdr:rowOff>3349625</xdr:rowOff>
    </xdr:from>
    <xdr:to>
      <xdr:col>0</xdr:col>
      <xdr:colOff>3063875</xdr:colOff>
      <xdr:row>11</xdr:row>
      <xdr:rowOff>4175125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0" y="21732875"/>
          <a:ext cx="293687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12</xdr:row>
      <xdr:rowOff>3349625</xdr:rowOff>
    </xdr:from>
    <xdr:to>
      <xdr:col>0</xdr:col>
      <xdr:colOff>3000375</xdr:colOff>
      <xdr:row>12</xdr:row>
      <xdr:rowOff>4175125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0" y="26019125"/>
          <a:ext cx="2936875" cy="825500"/>
        </a:xfrm>
        <a:prstGeom prst="rect">
          <a:avLst/>
        </a:prstGeom>
      </xdr:spPr>
    </xdr:pic>
    <xdr:clientData/>
  </xdr:twoCellAnchor>
  <xdr:oneCellAnchor>
    <xdr:from>
      <xdr:col>0</xdr:col>
      <xdr:colOff>183093</xdr:colOff>
      <xdr:row>13</xdr:row>
      <xdr:rowOff>2147359</xdr:rowOff>
    </xdr:from>
    <xdr:ext cx="1934632" cy="855210"/>
    <xdr:pic>
      <xdr:nvPicPr>
        <xdr:cNvPr id="39" name="Imagen 38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093" y="2481685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174625</xdr:colOff>
      <xdr:row>13</xdr:row>
      <xdr:rowOff>428626</xdr:rowOff>
    </xdr:from>
    <xdr:ext cx="2143125" cy="1349374"/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625" y="23098126"/>
          <a:ext cx="2143125" cy="1349374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13</xdr:row>
      <xdr:rowOff>3349625</xdr:rowOff>
    </xdr:from>
    <xdr:ext cx="2936875" cy="825500"/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0" y="26019125"/>
          <a:ext cx="2936875" cy="825500"/>
        </a:xfrm>
        <a:prstGeom prst="rect">
          <a:avLst/>
        </a:prstGeom>
      </xdr:spPr>
    </xdr:pic>
    <xdr:clientData/>
  </xdr:oneCellAnchor>
  <xdr:oneCellAnchor>
    <xdr:from>
      <xdr:col>0</xdr:col>
      <xdr:colOff>183093</xdr:colOff>
      <xdr:row>14</xdr:row>
      <xdr:rowOff>2147359</xdr:rowOff>
    </xdr:from>
    <xdr:ext cx="1934632" cy="855210"/>
    <xdr:pic>
      <xdr:nvPicPr>
        <xdr:cNvPr id="42" name="Imagen 41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093" y="2935710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14</xdr:row>
      <xdr:rowOff>3349625</xdr:rowOff>
    </xdr:from>
    <xdr:ext cx="2936875" cy="825500"/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0" y="30559375"/>
          <a:ext cx="2936875" cy="825500"/>
        </a:xfrm>
        <a:prstGeom prst="rect">
          <a:avLst/>
        </a:prstGeom>
      </xdr:spPr>
    </xdr:pic>
    <xdr:clientData/>
  </xdr:oneCellAnchor>
  <xdr:twoCellAnchor editAs="oneCell">
    <xdr:from>
      <xdr:col>0</xdr:col>
      <xdr:colOff>158750</xdr:colOff>
      <xdr:row>14</xdr:row>
      <xdr:rowOff>603250</xdr:rowOff>
    </xdr:from>
    <xdr:to>
      <xdr:col>0</xdr:col>
      <xdr:colOff>2079625</xdr:colOff>
      <xdr:row>14</xdr:row>
      <xdr:rowOff>1563687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750" y="32162750"/>
          <a:ext cx="1920875" cy="960437"/>
        </a:xfrm>
        <a:prstGeom prst="rect">
          <a:avLst/>
        </a:prstGeom>
      </xdr:spPr>
    </xdr:pic>
    <xdr:clientData/>
  </xdr:twoCellAnchor>
  <xdr:oneCellAnchor>
    <xdr:from>
      <xdr:col>0</xdr:col>
      <xdr:colOff>183093</xdr:colOff>
      <xdr:row>15</xdr:row>
      <xdr:rowOff>2147359</xdr:rowOff>
    </xdr:from>
    <xdr:ext cx="1934632" cy="855210"/>
    <xdr:pic>
      <xdr:nvPicPr>
        <xdr:cNvPr id="46" name="Imagen 45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093" y="3370685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15</xdr:row>
      <xdr:rowOff>3349625</xdr:rowOff>
    </xdr:from>
    <xdr:ext cx="2936875" cy="825500"/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500" y="34909125"/>
          <a:ext cx="2936875" cy="825500"/>
        </a:xfrm>
        <a:prstGeom prst="rect">
          <a:avLst/>
        </a:prstGeom>
      </xdr:spPr>
    </xdr:pic>
    <xdr:clientData/>
  </xdr:oneCellAnchor>
  <xdr:oneCellAnchor>
    <xdr:from>
      <xdr:col>0</xdr:col>
      <xdr:colOff>158750</xdr:colOff>
      <xdr:row>15</xdr:row>
      <xdr:rowOff>603250</xdr:rowOff>
    </xdr:from>
    <xdr:ext cx="1920875" cy="960437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750" y="32162750"/>
          <a:ext cx="1920875" cy="960437"/>
        </a:xfrm>
        <a:prstGeom prst="rect">
          <a:avLst/>
        </a:prstGeom>
      </xdr:spPr>
    </xdr:pic>
    <xdr:clientData/>
  </xdr:oneCellAnchor>
  <xdr:oneCellAnchor>
    <xdr:from>
      <xdr:col>0</xdr:col>
      <xdr:colOff>119592</xdr:colOff>
      <xdr:row>16</xdr:row>
      <xdr:rowOff>1734608</xdr:rowOff>
    </xdr:from>
    <xdr:ext cx="2037405" cy="900641"/>
    <xdr:pic>
      <xdr:nvPicPr>
        <xdr:cNvPr id="49" name="Imagen 48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592" y="42247608"/>
          <a:ext cx="2037405" cy="900641"/>
        </a:xfrm>
        <a:prstGeom prst="rect">
          <a:avLst/>
        </a:prstGeom>
      </xdr:spPr>
    </xdr:pic>
    <xdr:clientData/>
  </xdr:oneCellAnchor>
  <xdr:twoCellAnchor editAs="oneCell">
    <xdr:from>
      <xdr:col>0</xdr:col>
      <xdr:colOff>206375</xdr:colOff>
      <xdr:row>16</xdr:row>
      <xdr:rowOff>476251</xdr:rowOff>
    </xdr:from>
    <xdr:to>
      <xdr:col>0</xdr:col>
      <xdr:colOff>1111250</xdr:colOff>
      <xdr:row>16</xdr:row>
      <xdr:rowOff>1388927</xdr:rowOff>
    </xdr:to>
    <xdr:pic>
      <xdr:nvPicPr>
        <xdr:cNvPr id="52" name="Picture 2" descr="La Asamblea General adopta la Agenda 2030 para el Desarrollo Sostenible - Desarrollo  Sostenible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206375" y="40989251"/>
          <a:ext cx="904875" cy="91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63501</xdr:colOff>
      <xdr:row>16</xdr:row>
      <xdr:rowOff>3095625</xdr:rowOff>
    </xdr:from>
    <xdr:to>
      <xdr:col>0</xdr:col>
      <xdr:colOff>2984501</xdr:colOff>
      <xdr:row>16</xdr:row>
      <xdr:rowOff>4032250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501" y="43608625"/>
          <a:ext cx="2921000" cy="936625"/>
        </a:xfrm>
        <a:prstGeom prst="rect">
          <a:avLst/>
        </a:prstGeom>
      </xdr:spPr>
    </xdr:pic>
    <xdr:clientData/>
  </xdr:twoCellAnchor>
  <xdr:oneCellAnchor>
    <xdr:from>
      <xdr:col>0</xdr:col>
      <xdr:colOff>119592</xdr:colOff>
      <xdr:row>17</xdr:row>
      <xdr:rowOff>1734608</xdr:rowOff>
    </xdr:from>
    <xdr:ext cx="2037405" cy="900641"/>
    <xdr:pic>
      <xdr:nvPicPr>
        <xdr:cNvPr id="54" name="Imagen 53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592" y="42247608"/>
          <a:ext cx="2037405" cy="900641"/>
        </a:xfrm>
        <a:prstGeom prst="rect">
          <a:avLst/>
        </a:prstGeom>
      </xdr:spPr>
    </xdr:pic>
    <xdr:clientData/>
  </xdr:oneCellAnchor>
  <xdr:oneCellAnchor>
    <xdr:from>
      <xdr:col>0</xdr:col>
      <xdr:colOff>206375</xdr:colOff>
      <xdr:row>17</xdr:row>
      <xdr:rowOff>476251</xdr:rowOff>
    </xdr:from>
    <xdr:ext cx="904875" cy="912676"/>
    <xdr:pic>
      <xdr:nvPicPr>
        <xdr:cNvPr id="55" name="Picture 2" descr="La Asamblea General adopta la Agenda 2030 para el Desarrollo Sostenible - Desarrollo  Sostenible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206375" y="40989251"/>
          <a:ext cx="904875" cy="91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111126</xdr:colOff>
      <xdr:row>17</xdr:row>
      <xdr:rowOff>2905125</xdr:rowOff>
    </xdr:from>
    <xdr:ext cx="2921000" cy="888999"/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126" y="48101250"/>
          <a:ext cx="2921000" cy="888999"/>
        </a:xfrm>
        <a:prstGeom prst="rect">
          <a:avLst/>
        </a:prstGeom>
      </xdr:spPr>
    </xdr:pic>
    <xdr:clientData/>
  </xdr:oneCellAnchor>
  <xdr:oneCellAnchor>
    <xdr:from>
      <xdr:col>0</xdr:col>
      <xdr:colOff>119592</xdr:colOff>
      <xdr:row>18</xdr:row>
      <xdr:rowOff>1734608</xdr:rowOff>
    </xdr:from>
    <xdr:ext cx="2037405" cy="900641"/>
    <xdr:pic>
      <xdr:nvPicPr>
        <xdr:cNvPr id="57" name="Imagen 56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592" y="46930733"/>
          <a:ext cx="2037405" cy="900641"/>
        </a:xfrm>
        <a:prstGeom prst="rect">
          <a:avLst/>
        </a:prstGeom>
      </xdr:spPr>
    </xdr:pic>
    <xdr:clientData/>
  </xdr:oneCellAnchor>
  <xdr:oneCellAnchor>
    <xdr:from>
      <xdr:col>0</xdr:col>
      <xdr:colOff>206375</xdr:colOff>
      <xdr:row>18</xdr:row>
      <xdr:rowOff>476251</xdr:rowOff>
    </xdr:from>
    <xdr:ext cx="904875" cy="912676"/>
    <xdr:pic>
      <xdr:nvPicPr>
        <xdr:cNvPr id="58" name="Picture 2" descr="La Asamblea General adopta la Agenda 2030 para el Desarrollo Sostenible - Desarrollo  Sostenible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206375" y="45672376"/>
          <a:ext cx="904875" cy="91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111126</xdr:colOff>
      <xdr:row>18</xdr:row>
      <xdr:rowOff>2905125</xdr:rowOff>
    </xdr:from>
    <xdr:ext cx="2921000" cy="888999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126" y="48101250"/>
          <a:ext cx="2921000" cy="888999"/>
        </a:xfrm>
        <a:prstGeom prst="rect">
          <a:avLst/>
        </a:prstGeom>
      </xdr:spPr>
    </xdr:pic>
    <xdr:clientData/>
  </xdr:oneCellAnchor>
  <xdr:twoCellAnchor editAs="oneCell">
    <xdr:from>
      <xdr:col>0</xdr:col>
      <xdr:colOff>111125</xdr:colOff>
      <xdr:row>19</xdr:row>
      <xdr:rowOff>411730</xdr:rowOff>
    </xdr:from>
    <xdr:to>
      <xdr:col>0</xdr:col>
      <xdr:colOff>2873375</xdr:colOff>
      <xdr:row>19</xdr:row>
      <xdr:rowOff>1775482</xdr:rowOff>
    </xdr:to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125" y="53735855"/>
          <a:ext cx="2762250" cy="1363752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19</xdr:row>
      <xdr:rowOff>2111375</xdr:rowOff>
    </xdr:from>
    <xdr:to>
      <xdr:col>0</xdr:col>
      <xdr:colOff>2936875</xdr:colOff>
      <xdr:row>19</xdr:row>
      <xdr:rowOff>3101565</xdr:rowOff>
    </xdr:to>
    <xdr:pic>
      <xdr:nvPicPr>
        <xdr:cNvPr id="64" name="Imagen 6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500" y="55435500"/>
          <a:ext cx="2873375" cy="99019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19</xdr:row>
      <xdr:rowOff>3254375</xdr:rowOff>
    </xdr:from>
    <xdr:to>
      <xdr:col>0</xdr:col>
      <xdr:colOff>3016251</xdr:colOff>
      <xdr:row>19</xdr:row>
      <xdr:rowOff>4191001</xdr:rowOff>
    </xdr:to>
    <xdr:pic>
      <xdr:nvPicPr>
        <xdr:cNvPr id="65" name="Imagen 64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607"/>
        <a:stretch/>
      </xdr:blipFill>
      <xdr:spPr>
        <a:xfrm>
          <a:off x="31751" y="56578500"/>
          <a:ext cx="2984500" cy="936626"/>
        </a:xfrm>
        <a:prstGeom prst="rect">
          <a:avLst/>
        </a:prstGeom>
      </xdr:spPr>
    </xdr:pic>
    <xdr:clientData/>
  </xdr:twoCellAnchor>
  <xdr:oneCellAnchor>
    <xdr:from>
      <xdr:col>0</xdr:col>
      <xdr:colOff>63500</xdr:colOff>
      <xdr:row>20</xdr:row>
      <xdr:rowOff>2111375</xdr:rowOff>
    </xdr:from>
    <xdr:ext cx="2873375" cy="990190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500" y="55435500"/>
          <a:ext cx="2873375" cy="990190"/>
        </a:xfrm>
        <a:prstGeom prst="rect">
          <a:avLst/>
        </a:prstGeom>
      </xdr:spPr>
    </xdr:pic>
    <xdr:clientData/>
  </xdr:oneCellAnchor>
  <xdr:oneCellAnchor>
    <xdr:from>
      <xdr:col>0</xdr:col>
      <xdr:colOff>31751</xdr:colOff>
      <xdr:row>20</xdr:row>
      <xdr:rowOff>3254375</xdr:rowOff>
    </xdr:from>
    <xdr:ext cx="2984500" cy="936626"/>
    <xdr:pic>
      <xdr:nvPicPr>
        <xdr:cNvPr id="68" name="Imagen 67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607"/>
        <a:stretch/>
      </xdr:blipFill>
      <xdr:spPr>
        <a:xfrm>
          <a:off x="31751" y="56578500"/>
          <a:ext cx="2984500" cy="936626"/>
        </a:xfrm>
        <a:prstGeom prst="rect">
          <a:avLst/>
        </a:prstGeom>
      </xdr:spPr>
    </xdr:pic>
    <xdr:clientData/>
  </xdr:oneCellAnchor>
  <xdr:twoCellAnchor editAs="oneCell">
    <xdr:from>
      <xdr:col>0</xdr:col>
      <xdr:colOff>111126</xdr:colOff>
      <xdr:row>20</xdr:row>
      <xdr:rowOff>396876</xdr:rowOff>
    </xdr:from>
    <xdr:to>
      <xdr:col>0</xdr:col>
      <xdr:colOff>2365375</xdr:colOff>
      <xdr:row>20</xdr:row>
      <xdr:rowOff>1921224</xdr:rowOff>
    </xdr:to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11126" y="57991376"/>
          <a:ext cx="2254249" cy="1524348"/>
        </a:xfrm>
        <a:prstGeom prst="rect">
          <a:avLst/>
        </a:prstGeom>
      </xdr:spPr>
    </xdr:pic>
    <xdr:clientData/>
  </xdr:twoCellAnchor>
  <xdr:oneCellAnchor>
    <xdr:from>
      <xdr:col>0</xdr:col>
      <xdr:colOff>103718</xdr:colOff>
      <xdr:row>21</xdr:row>
      <xdr:rowOff>1528234</xdr:rowOff>
    </xdr:from>
    <xdr:ext cx="1934632" cy="855210"/>
    <xdr:pic>
      <xdr:nvPicPr>
        <xdr:cNvPr id="50" name="Imagen 49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718" y="419896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174625</xdr:colOff>
      <xdr:row>21</xdr:row>
      <xdr:rowOff>396875</xdr:rowOff>
    </xdr:from>
    <xdr:ext cx="1920875" cy="960437"/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4625" y="3067610"/>
          <a:ext cx="1920875" cy="960437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2762250</xdr:rowOff>
    </xdr:from>
    <xdr:ext cx="2936875" cy="825500"/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" y="5432985"/>
          <a:ext cx="2936875" cy="825500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22</xdr:row>
      <xdr:rowOff>1528234</xdr:rowOff>
    </xdr:from>
    <xdr:ext cx="1934632" cy="855210"/>
    <xdr:pic>
      <xdr:nvPicPr>
        <xdr:cNvPr id="61" name="Imagen 60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718" y="419896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234156</xdr:colOff>
      <xdr:row>22</xdr:row>
      <xdr:rowOff>471289</xdr:rowOff>
    </xdr:from>
    <xdr:ext cx="1920875" cy="960437"/>
    <xdr:pic>
      <xdr:nvPicPr>
        <xdr:cNvPr id="62" name="Imagen 6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4156" y="57100391"/>
          <a:ext cx="1920875" cy="960437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2762250</xdr:rowOff>
    </xdr:from>
    <xdr:ext cx="2936875" cy="825500"/>
    <xdr:pic>
      <xdr:nvPicPr>
        <xdr:cNvPr id="66" name="Imagen 6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0" y="5432985"/>
          <a:ext cx="2936875" cy="825500"/>
        </a:xfrm>
        <a:prstGeom prst="rect">
          <a:avLst/>
        </a:prstGeom>
      </xdr:spPr>
    </xdr:pic>
    <xdr:clientData/>
  </xdr:oneCellAnchor>
  <xdr:oneCellAnchor>
    <xdr:from>
      <xdr:col>0</xdr:col>
      <xdr:colOff>267429</xdr:colOff>
      <xdr:row>22</xdr:row>
      <xdr:rowOff>3676055</xdr:rowOff>
    </xdr:from>
    <xdr:ext cx="1934632" cy="476249"/>
    <xdr:pic>
      <xdr:nvPicPr>
        <xdr:cNvPr id="70" name="Imagen 69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7429" y="60305157"/>
          <a:ext cx="1934632" cy="47624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103718</xdr:colOff>
      <xdr:row>7</xdr:row>
      <xdr:rowOff>1528234</xdr:rowOff>
    </xdr:from>
    <xdr:to>
      <xdr:col>0</xdr:col>
      <xdr:colOff>2038350</xdr:colOff>
      <xdr:row>7</xdr:row>
      <xdr:rowOff>2383444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4195234"/>
          <a:ext cx="1934632" cy="85521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2762250</xdr:rowOff>
    </xdr:from>
    <xdr:to>
      <xdr:col>0</xdr:col>
      <xdr:colOff>3038475</xdr:colOff>
      <xdr:row>7</xdr:row>
      <xdr:rowOff>3581400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429250"/>
          <a:ext cx="293687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7</xdr:row>
      <xdr:rowOff>444500</xdr:rowOff>
    </xdr:from>
    <xdr:to>
      <xdr:col>0</xdr:col>
      <xdr:colOff>3124815</xdr:colOff>
      <xdr:row>7</xdr:row>
      <xdr:rowOff>1222375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" y="2587625"/>
          <a:ext cx="3061315" cy="777875"/>
        </a:xfrm>
        <a:prstGeom prst="rect">
          <a:avLst/>
        </a:prstGeom>
      </xdr:spPr>
    </xdr:pic>
    <xdr:clientData/>
  </xdr:twoCellAnchor>
  <xdr:oneCellAnchor>
    <xdr:from>
      <xdr:col>0</xdr:col>
      <xdr:colOff>103718</xdr:colOff>
      <xdr:row>8</xdr:row>
      <xdr:rowOff>1528234</xdr:rowOff>
    </xdr:from>
    <xdr:ext cx="1934632" cy="855210"/>
    <xdr:pic>
      <xdr:nvPicPr>
        <xdr:cNvPr id="7" name="Imagen 6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367135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8</xdr:row>
      <xdr:rowOff>444500</xdr:rowOff>
    </xdr:from>
    <xdr:ext cx="3061315" cy="777875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" y="2587625"/>
          <a:ext cx="3061315" cy="777875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9</xdr:row>
      <xdr:rowOff>1528234</xdr:rowOff>
    </xdr:from>
    <xdr:ext cx="1934632" cy="855210"/>
    <xdr:pic>
      <xdr:nvPicPr>
        <xdr:cNvPr id="10" name="Imagen 9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367135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9</xdr:row>
      <xdr:rowOff>444500</xdr:rowOff>
    </xdr:from>
    <xdr:ext cx="3061315" cy="777875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" y="2587625"/>
          <a:ext cx="3061315" cy="777875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10</xdr:row>
      <xdr:rowOff>1528234</xdr:rowOff>
    </xdr:from>
    <xdr:ext cx="1934632" cy="855210"/>
    <xdr:pic>
      <xdr:nvPicPr>
        <xdr:cNvPr id="13" name="Imagen 12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367135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2762250</xdr:rowOff>
    </xdr:from>
    <xdr:ext cx="2943225" cy="81915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4905375"/>
          <a:ext cx="2943225" cy="819150"/>
        </a:xfrm>
        <a:prstGeom prst="rect">
          <a:avLst/>
        </a:prstGeom>
      </xdr:spPr>
    </xdr:pic>
    <xdr:clientData/>
  </xdr:oneCellAnchor>
  <xdr:twoCellAnchor editAs="oneCell">
    <xdr:from>
      <xdr:col>0</xdr:col>
      <xdr:colOff>142876</xdr:colOff>
      <xdr:row>10</xdr:row>
      <xdr:rowOff>412750</xdr:rowOff>
    </xdr:from>
    <xdr:to>
      <xdr:col>0</xdr:col>
      <xdr:colOff>3095626</xdr:colOff>
      <xdr:row>10</xdr:row>
      <xdr:rowOff>1174750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6" y="13668375"/>
          <a:ext cx="2952750" cy="762000"/>
        </a:xfrm>
        <a:prstGeom prst="rect">
          <a:avLst/>
        </a:prstGeom>
      </xdr:spPr>
    </xdr:pic>
    <xdr:clientData/>
  </xdr:twoCellAnchor>
  <xdr:oneCellAnchor>
    <xdr:from>
      <xdr:col>0</xdr:col>
      <xdr:colOff>103718</xdr:colOff>
      <xdr:row>11</xdr:row>
      <xdr:rowOff>1528234</xdr:rowOff>
    </xdr:from>
    <xdr:ext cx="1934632" cy="855210"/>
    <xdr:pic>
      <xdr:nvPicPr>
        <xdr:cNvPr id="17" name="Imagen 16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1102148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11</xdr:row>
      <xdr:rowOff>444500</xdr:rowOff>
    </xdr:from>
    <xdr:ext cx="3061315" cy="7778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" y="9937750"/>
          <a:ext cx="3061315" cy="777875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12</xdr:row>
      <xdr:rowOff>1528234</xdr:rowOff>
    </xdr:from>
    <xdr:ext cx="1934632" cy="855210"/>
    <xdr:pic>
      <xdr:nvPicPr>
        <xdr:cNvPr id="20" name="Imagen 19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1928283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2762250</xdr:rowOff>
    </xdr:from>
    <xdr:ext cx="2943225" cy="819150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0516850"/>
          <a:ext cx="2943225" cy="819150"/>
        </a:xfrm>
        <a:prstGeom prst="rect">
          <a:avLst/>
        </a:prstGeom>
      </xdr:spPr>
    </xdr:pic>
    <xdr:clientData/>
  </xdr:oneCellAnchor>
  <xdr:oneCellAnchor>
    <xdr:from>
      <xdr:col>0</xdr:col>
      <xdr:colOff>63500</xdr:colOff>
      <xdr:row>12</xdr:row>
      <xdr:rowOff>444500</xdr:rowOff>
    </xdr:from>
    <xdr:ext cx="3061315" cy="777875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00" y="18199100"/>
          <a:ext cx="3061315" cy="777875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13</xdr:row>
      <xdr:rowOff>1528234</xdr:rowOff>
    </xdr:from>
    <xdr:ext cx="1934632" cy="855210"/>
    <xdr:pic>
      <xdr:nvPicPr>
        <xdr:cNvPr id="23" name="Imagen 22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22959484"/>
          <a:ext cx="1934632" cy="855210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114301</xdr:colOff>
      <xdr:row>13</xdr:row>
      <xdr:rowOff>428346</xdr:rowOff>
    </xdr:from>
    <xdr:to>
      <xdr:col>0</xdr:col>
      <xdr:colOff>1885950</xdr:colOff>
      <xdr:row>13</xdr:row>
      <xdr:rowOff>1340835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4301" y="25821996"/>
          <a:ext cx="1771649" cy="91248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13</xdr:row>
      <xdr:rowOff>2857500</xdr:rowOff>
    </xdr:from>
    <xdr:to>
      <xdr:col>0</xdr:col>
      <xdr:colOff>3143250</xdr:colOff>
      <xdr:row>13</xdr:row>
      <xdr:rowOff>3638550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301" y="28251150"/>
          <a:ext cx="3028949" cy="781050"/>
        </a:xfrm>
        <a:prstGeom prst="rect">
          <a:avLst/>
        </a:prstGeom>
      </xdr:spPr>
    </xdr:pic>
    <xdr:clientData/>
  </xdr:twoCellAnchor>
  <xdr:oneCellAnchor>
    <xdr:from>
      <xdr:col>0</xdr:col>
      <xdr:colOff>103718</xdr:colOff>
      <xdr:row>14</xdr:row>
      <xdr:rowOff>1528234</xdr:rowOff>
    </xdr:from>
    <xdr:ext cx="1934632" cy="855210"/>
    <xdr:pic>
      <xdr:nvPicPr>
        <xdr:cNvPr id="28" name="Imagen 27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26921884"/>
          <a:ext cx="1934632" cy="855210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114300</xdr:colOff>
      <xdr:row>14</xdr:row>
      <xdr:rowOff>415447</xdr:rowOff>
    </xdr:from>
    <xdr:to>
      <xdr:col>0</xdr:col>
      <xdr:colOff>2019300</xdr:colOff>
      <xdr:row>14</xdr:row>
      <xdr:rowOff>1396053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300" y="29619097"/>
          <a:ext cx="1905000" cy="98060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14</xdr:row>
      <xdr:rowOff>2838450</xdr:rowOff>
    </xdr:from>
    <xdr:to>
      <xdr:col>0</xdr:col>
      <xdr:colOff>3025645</xdr:colOff>
      <xdr:row>14</xdr:row>
      <xdr:rowOff>3793965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1" y="32042100"/>
          <a:ext cx="2949444" cy="95551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8</xdr:row>
      <xdr:rowOff>2762250</xdr:rowOff>
    </xdr:from>
    <xdr:to>
      <xdr:col>0</xdr:col>
      <xdr:colOff>2476501</xdr:colOff>
      <xdr:row>8</xdr:row>
      <xdr:rowOff>3527519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301" y="8667750"/>
          <a:ext cx="2362200" cy="765269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</xdr:row>
      <xdr:rowOff>2857500</xdr:rowOff>
    </xdr:from>
    <xdr:to>
      <xdr:col>0</xdr:col>
      <xdr:colOff>2533650</xdr:colOff>
      <xdr:row>9</xdr:row>
      <xdr:rowOff>3622769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450" y="12382500"/>
          <a:ext cx="2362200" cy="76526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11</xdr:row>
      <xdr:rowOff>2762250</xdr:rowOff>
    </xdr:from>
    <xdr:to>
      <xdr:col>0</xdr:col>
      <xdr:colOff>2476500</xdr:colOff>
      <xdr:row>11</xdr:row>
      <xdr:rowOff>3527519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300" y="20516850"/>
          <a:ext cx="2362200" cy="765269"/>
        </a:xfrm>
        <a:prstGeom prst="rect">
          <a:avLst/>
        </a:prstGeom>
      </xdr:spPr>
    </xdr:pic>
    <xdr:clientData/>
  </xdr:twoCellAnchor>
  <xdr:oneCellAnchor>
    <xdr:from>
      <xdr:col>0</xdr:col>
      <xdr:colOff>103718</xdr:colOff>
      <xdr:row>15</xdr:row>
      <xdr:rowOff>1528234</xdr:rowOff>
    </xdr:from>
    <xdr:ext cx="1934632" cy="855210"/>
    <xdr:pic>
      <xdr:nvPicPr>
        <xdr:cNvPr id="36" name="Imagen 35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3073188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15</xdr:row>
      <xdr:rowOff>415447</xdr:rowOff>
    </xdr:from>
    <xdr:ext cx="1905000" cy="980606"/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300" y="29619097"/>
          <a:ext cx="1905000" cy="980606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15</xdr:row>
      <xdr:rowOff>2838450</xdr:rowOff>
    </xdr:from>
    <xdr:ext cx="2949444" cy="955515"/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1" y="32042100"/>
          <a:ext cx="2949444" cy="955515"/>
        </a:xfrm>
        <a:prstGeom prst="rect">
          <a:avLst/>
        </a:prstGeom>
      </xdr:spPr>
    </xdr:pic>
    <xdr:clientData/>
  </xdr:oneCellAnchor>
  <xdr:oneCellAnchor>
    <xdr:from>
      <xdr:col>0</xdr:col>
      <xdr:colOff>122768</xdr:colOff>
      <xdr:row>16</xdr:row>
      <xdr:rowOff>1604434</xdr:rowOff>
    </xdr:from>
    <xdr:ext cx="1934632" cy="855210"/>
    <xdr:pic>
      <xdr:nvPicPr>
        <xdr:cNvPr id="39" name="Imagen 38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68" y="3882813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16</xdr:row>
      <xdr:rowOff>3028950</xdr:rowOff>
    </xdr:from>
    <xdr:ext cx="2949444" cy="955515"/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1" y="40252650"/>
          <a:ext cx="2949444" cy="955515"/>
        </a:xfrm>
        <a:prstGeom prst="rect">
          <a:avLst/>
        </a:prstGeom>
      </xdr:spPr>
    </xdr:pic>
    <xdr:clientData/>
  </xdr:oneCellAnchor>
  <xdr:twoCellAnchor editAs="oneCell">
    <xdr:from>
      <xdr:col>0</xdr:col>
      <xdr:colOff>152401</xdr:colOff>
      <xdr:row>16</xdr:row>
      <xdr:rowOff>381000</xdr:rowOff>
    </xdr:from>
    <xdr:to>
      <xdr:col>0</xdr:col>
      <xdr:colOff>3030157</xdr:colOff>
      <xdr:row>16</xdr:row>
      <xdr:rowOff>1371600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1" y="37604700"/>
          <a:ext cx="2877756" cy="990600"/>
        </a:xfrm>
        <a:prstGeom prst="rect">
          <a:avLst/>
        </a:prstGeom>
      </xdr:spPr>
    </xdr:pic>
    <xdr:clientData/>
  </xdr:twoCellAnchor>
  <xdr:oneCellAnchor>
    <xdr:from>
      <xdr:col>0</xdr:col>
      <xdr:colOff>122768</xdr:colOff>
      <xdr:row>17</xdr:row>
      <xdr:rowOff>1604434</xdr:rowOff>
    </xdr:from>
    <xdr:ext cx="1934632" cy="855210"/>
    <xdr:pic>
      <xdr:nvPicPr>
        <xdr:cNvPr id="46" name="Imagen 45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68" y="3882813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17</xdr:row>
      <xdr:rowOff>3028950</xdr:rowOff>
    </xdr:from>
    <xdr:ext cx="2949444" cy="955515"/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1" y="40252650"/>
          <a:ext cx="2949444" cy="955515"/>
        </a:xfrm>
        <a:prstGeom prst="rect">
          <a:avLst/>
        </a:prstGeom>
      </xdr:spPr>
    </xdr:pic>
    <xdr:clientData/>
  </xdr:oneCellAnchor>
  <xdr:oneCellAnchor>
    <xdr:from>
      <xdr:col>0</xdr:col>
      <xdr:colOff>152401</xdr:colOff>
      <xdr:row>17</xdr:row>
      <xdr:rowOff>381000</xdr:rowOff>
    </xdr:from>
    <xdr:ext cx="2877756" cy="990600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1" y="37604700"/>
          <a:ext cx="2877756" cy="990600"/>
        </a:xfrm>
        <a:prstGeom prst="rect">
          <a:avLst/>
        </a:prstGeom>
      </xdr:spPr>
    </xdr:pic>
    <xdr:clientData/>
  </xdr:oneCellAnchor>
  <xdr:oneCellAnchor>
    <xdr:from>
      <xdr:col>0</xdr:col>
      <xdr:colOff>122768</xdr:colOff>
      <xdr:row>18</xdr:row>
      <xdr:rowOff>1604434</xdr:rowOff>
    </xdr:from>
    <xdr:ext cx="1934632" cy="855210"/>
    <xdr:pic>
      <xdr:nvPicPr>
        <xdr:cNvPr id="49" name="Imagen 48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68" y="4330488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18</xdr:row>
      <xdr:rowOff>3028950</xdr:rowOff>
    </xdr:from>
    <xdr:ext cx="2949444" cy="955515"/>
    <xdr:pic>
      <xdr:nvPicPr>
        <xdr:cNvPr id="50" name="Imagen 4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1" y="44729400"/>
          <a:ext cx="2949444" cy="955515"/>
        </a:xfrm>
        <a:prstGeom prst="rect">
          <a:avLst/>
        </a:prstGeom>
      </xdr:spPr>
    </xdr:pic>
    <xdr:clientData/>
  </xdr:oneCellAnchor>
  <xdr:oneCellAnchor>
    <xdr:from>
      <xdr:col>0</xdr:col>
      <xdr:colOff>152401</xdr:colOff>
      <xdr:row>18</xdr:row>
      <xdr:rowOff>381000</xdr:rowOff>
    </xdr:from>
    <xdr:ext cx="2877756" cy="990600"/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1" y="42081450"/>
          <a:ext cx="2877756" cy="990600"/>
        </a:xfrm>
        <a:prstGeom prst="rect">
          <a:avLst/>
        </a:prstGeom>
      </xdr:spPr>
    </xdr:pic>
    <xdr:clientData/>
  </xdr:oneCellAnchor>
  <xdr:twoCellAnchor editAs="oneCell">
    <xdr:from>
      <xdr:col>0</xdr:col>
      <xdr:colOff>323850</xdr:colOff>
      <xdr:row>2</xdr:row>
      <xdr:rowOff>76200</xdr:rowOff>
    </xdr:from>
    <xdr:to>
      <xdr:col>0</xdr:col>
      <xdr:colOff>3181352</xdr:colOff>
      <xdr:row>4</xdr:row>
      <xdr:rowOff>310778</xdr:rowOff>
    </xdr:to>
    <xdr:pic>
      <xdr:nvPicPr>
        <xdr:cNvPr id="52" name="Imagen 51" descr="E:\Desktop\JONATHAN GELVEZ\IMAGEN CORPORTATIVA ERASMITO\Logos del HUEM [Recuperado]-07 MARCA REGISTRADA.png"/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04850"/>
          <a:ext cx="2857502" cy="10156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190500</xdr:colOff>
      <xdr:row>0</xdr:row>
      <xdr:rowOff>304800</xdr:rowOff>
    </xdr:from>
    <xdr:to>
      <xdr:col>17</xdr:col>
      <xdr:colOff>1187450</xdr:colOff>
      <xdr:row>4</xdr:row>
      <xdr:rowOff>358776</xdr:rowOff>
    </xdr:to>
    <xdr:pic>
      <xdr:nvPicPr>
        <xdr:cNvPr id="53" name="0 Imagen" descr="MEMBRETE CARTA 2024 BARRA ARRIBA_Mesa de trabajo 1 copia.jpg"/>
        <xdr:cNvPicPr/>
      </xdr:nvPicPr>
      <xdr:blipFill rotWithShape="1">
        <a:blip xmlns:r="http://schemas.openxmlformats.org/officeDocument/2006/relationships" r:embed="rId11"/>
        <a:srcRect l="21201"/>
        <a:stretch/>
      </xdr:blipFill>
      <xdr:spPr>
        <a:xfrm>
          <a:off x="18783300" y="304800"/>
          <a:ext cx="8636000" cy="1463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222250</xdr:colOff>
      <xdr:row>1</xdr:row>
      <xdr:rowOff>63500</xdr:rowOff>
    </xdr:from>
    <xdr:to>
      <xdr:col>0</xdr:col>
      <xdr:colOff>3079752</xdr:colOff>
      <xdr:row>4</xdr:row>
      <xdr:rowOff>269503</xdr:rowOff>
    </xdr:to>
    <xdr:pic>
      <xdr:nvPicPr>
        <xdr:cNvPr id="5" name="Imagen 4" descr="E:\Desktop\JONATHAN GELVEZ\IMAGEN CORPORTATIVA ERASMITO\Logos del HUEM [Recuperado]-07 MARCA REGISTRAD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412750"/>
          <a:ext cx="2857502" cy="10156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428625</xdr:colOff>
      <xdr:row>0</xdr:row>
      <xdr:rowOff>206375</xdr:rowOff>
    </xdr:from>
    <xdr:to>
      <xdr:col>17</xdr:col>
      <xdr:colOff>920750</xdr:colOff>
      <xdr:row>5</xdr:row>
      <xdr:rowOff>34926</xdr:rowOff>
    </xdr:to>
    <xdr:pic>
      <xdr:nvPicPr>
        <xdr:cNvPr id="6" name="0 Imagen" descr="MEMBRETE CARTA 2024 BARRA ARRIBA_Mesa de trabajo 1 copia.jpg"/>
        <xdr:cNvPicPr/>
      </xdr:nvPicPr>
      <xdr:blipFill rotWithShape="1">
        <a:blip xmlns:r="http://schemas.openxmlformats.org/officeDocument/2006/relationships" r:embed="rId2"/>
        <a:srcRect l="21201"/>
        <a:stretch/>
      </xdr:blipFill>
      <xdr:spPr>
        <a:xfrm>
          <a:off x="18176875" y="206375"/>
          <a:ext cx="8636000" cy="1463676"/>
        </a:xfrm>
        <a:prstGeom prst="rect">
          <a:avLst/>
        </a:prstGeom>
      </xdr:spPr>
    </xdr:pic>
    <xdr:clientData/>
  </xdr:twoCellAnchor>
  <xdr:twoCellAnchor editAs="oneCell">
    <xdr:from>
      <xdr:col>0</xdr:col>
      <xdr:colOff>139699</xdr:colOff>
      <xdr:row>7</xdr:row>
      <xdr:rowOff>408624</xdr:rowOff>
    </xdr:from>
    <xdr:to>
      <xdr:col>0</xdr:col>
      <xdr:colOff>943347</xdr:colOff>
      <xdr:row>7</xdr:row>
      <xdr:rowOff>1219200</xdr:rowOff>
    </xdr:to>
    <xdr:pic>
      <xdr:nvPicPr>
        <xdr:cNvPr id="11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39699" y="290417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984251</xdr:colOff>
      <xdr:row>7</xdr:row>
      <xdr:rowOff>397748</xdr:rowOff>
    </xdr:from>
    <xdr:to>
      <xdr:col>0</xdr:col>
      <xdr:colOff>1817569</xdr:colOff>
      <xdr:row>7</xdr:row>
      <xdr:rowOff>1238250</xdr:rowOff>
    </xdr:to>
    <xdr:pic>
      <xdr:nvPicPr>
        <xdr:cNvPr id="12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984251" y="289329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136524</xdr:colOff>
      <xdr:row>7</xdr:row>
      <xdr:rowOff>2762250</xdr:rowOff>
    </xdr:from>
    <xdr:to>
      <xdr:col>0</xdr:col>
      <xdr:colOff>3028949</xdr:colOff>
      <xdr:row>7</xdr:row>
      <xdr:rowOff>3565525</xdr:rowOff>
    </xdr:to>
    <xdr:pic>
      <xdr:nvPicPr>
        <xdr:cNvPr id="13" name="Imagen 12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524" y="5257800"/>
          <a:ext cx="2892425" cy="803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103718</xdr:colOff>
      <xdr:row>7</xdr:row>
      <xdr:rowOff>1528234</xdr:rowOff>
    </xdr:from>
    <xdr:to>
      <xdr:col>0</xdr:col>
      <xdr:colOff>2038350</xdr:colOff>
      <xdr:row>7</xdr:row>
      <xdr:rowOff>2383444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718" y="4023784"/>
          <a:ext cx="1934632" cy="855210"/>
        </a:xfrm>
        <a:prstGeom prst="rect">
          <a:avLst/>
        </a:prstGeom>
      </xdr:spPr>
    </xdr:pic>
    <xdr:clientData/>
  </xdr:twoCellAnchor>
  <xdr:oneCellAnchor>
    <xdr:from>
      <xdr:col>0</xdr:col>
      <xdr:colOff>177799</xdr:colOff>
      <xdr:row>8</xdr:row>
      <xdr:rowOff>427674</xdr:rowOff>
    </xdr:from>
    <xdr:ext cx="803648" cy="810576"/>
    <xdr:pic>
      <xdr:nvPicPr>
        <xdr:cNvPr id="20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77799" y="1020032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1022351</xdr:colOff>
      <xdr:row>8</xdr:row>
      <xdr:rowOff>397748</xdr:rowOff>
    </xdr:from>
    <xdr:ext cx="833318" cy="840502"/>
    <xdr:pic>
      <xdr:nvPicPr>
        <xdr:cNvPr id="21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022351" y="1017039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95250</xdr:colOff>
      <xdr:row>8</xdr:row>
      <xdr:rowOff>2762250</xdr:rowOff>
    </xdr:from>
    <xdr:to>
      <xdr:col>0</xdr:col>
      <xdr:colOff>3266170</xdr:colOff>
      <xdr:row>8</xdr:row>
      <xdr:rowOff>3558917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9286875"/>
          <a:ext cx="3170920" cy="79666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</xdr:row>
      <xdr:rowOff>1524000</xdr:rowOff>
    </xdr:from>
    <xdr:to>
      <xdr:col>0</xdr:col>
      <xdr:colOff>2546215</xdr:colOff>
      <xdr:row>8</xdr:row>
      <xdr:rowOff>2301875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0" y="8048625"/>
          <a:ext cx="2355715" cy="777875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9</xdr:row>
      <xdr:rowOff>2762250</xdr:rowOff>
    </xdr:from>
    <xdr:ext cx="3170920" cy="796667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9286875"/>
          <a:ext cx="3170920" cy="796667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9</xdr:row>
      <xdr:rowOff>1524000</xdr:rowOff>
    </xdr:from>
    <xdr:ext cx="2355715" cy="777875"/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0" y="8048625"/>
          <a:ext cx="2355715" cy="777875"/>
        </a:xfrm>
        <a:prstGeom prst="rect">
          <a:avLst/>
        </a:prstGeom>
      </xdr:spPr>
    </xdr:pic>
    <xdr:clientData/>
  </xdr:oneCellAnchor>
  <xdr:twoCellAnchor editAs="oneCell">
    <xdr:from>
      <xdr:col>0</xdr:col>
      <xdr:colOff>111125</xdr:colOff>
      <xdr:row>9</xdr:row>
      <xdr:rowOff>444500</xdr:rowOff>
    </xdr:from>
    <xdr:to>
      <xdr:col>0</xdr:col>
      <xdr:colOff>3227030</xdr:colOff>
      <xdr:row>9</xdr:row>
      <xdr:rowOff>1241238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125" y="10652125"/>
          <a:ext cx="3115905" cy="796738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10</xdr:row>
      <xdr:rowOff>2762250</xdr:rowOff>
    </xdr:from>
    <xdr:ext cx="3170920" cy="796667"/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" y="16668750"/>
          <a:ext cx="3170920" cy="796667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10</xdr:row>
      <xdr:rowOff>1524000</xdr:rowOff>
    </xdr:from>
    <xdr:ext cx="2355715" cy="777875"/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0" y="11731625"/>
          <a:ext cx="2355715" cy="777875"/>
        </a:xfrm>
        <a:prstGeom prst="rect">
          <a:avLst/>
        </a:prstGeom>
      </xdr:spPr>
    </xdr:pic>
    <xdr:clientData/>
  </xdr:oneCellAnchor>
  <xdr:oneCellAnchor>
    <xdr:from>
      <xdr:col>0</xdr:col>
      <xdr:colOff>111125</xdr:colOff>
      <xdr:row>10</xdr:row>
      <xdr:rowOff>444500</xdr:rowOff>
    </xdr:from>
    <xdr:ext cx="3115905" cy="796738"/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125" y="10652125"/>
          <a:ext cx="3115905" cy="796738"/>
        </a:xfrm>
        <a:prstGeom prst="rect">
          <a:avLst/>
        </a:prstGeom>
      </xdr:spPr>
    </xdr:pic>
    <xdr:clientData/>
  </xdr:oneCellAnchor>
  <xdr:oneCellAnchor>
    <xdr:from>
      <xdr:col>0</xdr:col>
      <xdr:colOff>111126</xdr:colOff>
      <xdr:row>11</xdr:row>
      <xdr:rowOff>444500</xdr:rowOff>
    </xdr:from>
    <xdr:ext cx="793750" cy="762000"/>
    <xdr:pic>
      <xdr:nvPicPr>
        <xdr:cNvPr id="35" name="Imagen 34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" r="74526" b="4360"/>
        <a:stretch/>
      </xdr:blipFill>
      <xdr:spPr>
        <a:xfrm>
          <a:off x="111126" y="18097500"/>
          <a:ext cx="793750" cy="762000"/>
        </a:xfrm>
        <a:prstGeom prst="rect">
          <a:avLst/>
        </a:prstGeom>
      </xdr:spPr>
    </xdr:pic>
    <xdr:clientData/>
  </xdr:oneCellAnchor>
  <xdr:twoCellAnchor editAs="oneCell">
    <xdr:from>
      <xdr:col>0</xdr:col>
      <xdr:colOff>158750</xdr:colOff>
      <xdr:row>11</xdr:row>
      <xdr:rowOff>1555750</xdr:rowOff>
    </xdr:from>
    <xdr:to>
      <xdr:col>0</xdr:col>
      <xdr:colOff>2093382</xdr:colOff>
      <xdr:row>11</xdr:row>
      <xdr:rowOff>2410960</xdr:rowOff>
    </xdr:to>
    <xdr:pic>
      <xdr:nvPicPr>
        <xdr:cNvPr id="36" name="Imagen 35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750" y="19208750"/>
          <a:ext cx="1934632" cy="85521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11</xdr:row>
      <xdr:rowOff>2825750</xdr:rowOff>
    </xdr:from>
    <xdr:to>
      <xdr:col>0</xdr:col>
      <xdr:colOff>3159125</xdr:colOff>
      <xdr:row>11</xdr:row>
      <xdr:rowOff>3714750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376" y="20478750"/>
          <a:ext cx="3079749" cy="889000"/>
        </a:xfrm>
        <a:prstGeom prst="rect">
          <a:avLst/>
        </a:prstGeom>
      </xdr:spPr>
    </xdr:pic>
    <xdr:clientData/>
  </xdr:twoCellAnchor>
  <xdr:oneCellAnchor>
    <xdr:from>
      <xdr:col>0</xdr:col>
      <xdr:colOff>111126</xdr:colOff>
      <xdr:row>12</xdr:row>
      <xdr:rowOff>444500</xdr:rowOff>
    </xdr:from>
    <xdr:ext cx="793750" cy="762000"/>
    <xdr:pic>
      <xdr:nvPicPr>
        <xdr:cNvPr id="38" name="Imagen 37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" r="74526" b="4360"/>
        <a:stretch/>
      </xdr:blipFill>
      <xdr:spPr>
        <a:xfrm>
          <a:off x="111126" y="18097500"/>
          <a:ext cx="793750" cy="762000"/>
        </a:xfrm>
        <a:prstGeom prst="rect">
          <a:avLst/>
        </a:prstGeom>
      </xdr:spPr>
    </xdr:pic>
    <xdr:clientData/>
  </xdr:oneCellAnchor>
  <xdr:oneCellAnchor>
    <xdr:from>
      <xdr:col>0</xdr:col>
      <xdr:colOff>158750</xdr:colOff>
      <xdr:row>12</xdr:row>
      <xdr:rowOff>1555750</xdr:rowOff>
    </xdr:from>
    <xdr:ext cx="1934632" cy="855210"/>
    <xdr:pic>
      <xdr:nvPicPr>
        <xdr:cNvPr id="39" name="Imagen 38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750" y="19208750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79376</xdr:colOff>
      <xdr:row>12</xdr:row>
      <xdr:rowOff>2825750</xdr:rowOff>
    </xdr:from>
    <xdr:ext cx="3079749" cy="889000"/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376" y="20478750"/>
          <a:ext cx="3079749" cy="8890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952501</xdr:colOff>
      <xdr:row>12</xdr:row>
      <xdr:rowOff>481508</xdr:rowOff>
    </xdr:from>
    <xdr:to>
      <xdr:col>0</xdr:col>
      <xdr:colOff>1730270</xdr:colOff>
      <xdr:row>12</xdr:row>
      <xdr:rowOff>1254126</xdr:rowOff>
    </xdr:to>
    <xdr:pic>
      <xdr:nvPicPr>
        <xdr:cNvPr id="41" name="Picture 2" descr="La Asamblea General adopta la Agenda 2030 para el Desarrollo Sostenible - Desarrollo  Sostenible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1ED46832-1A32-E510-F6AE-A1FC6D7E2D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41714" r="66063" b="39238"/>
        <a:stretch/>
      </xdr:blipFill>
      <xdr:spPr bwMode="auto">
        <a:xfrm>
          <a:off x="952501" y="22071508"/>
          <a:ext cx="777769" cy="772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111126</xdr:colOff>
      <xdr:row>13</xdr:row>
      <xdr:rowOff>444500</xdr:rowOff>
    </xdr:from>
    <xdr:ext cx="793750" cy="762000"/>
    <xdr:pic>
      <xdr:nvPicPr>
        <xdr:cNvPr id="42" name="Imagen 41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" r="74526" b="4360"/>
        <a:stretch/>
      </xdr:blipFill>
      <xdr:spPr>
        <a:xfrm>
          <a:off x="111126" y="18097500"/>
          <a:ext cx="793750" cy="762000"/>
        </a:xfrm>
        <a:prstGeom prst="rect">
          <a:avLst/>
        </a:prstGeom>
      </xdr:spPr>
    </xdr:pic>
    <xdr:clientData/>
  </xdr:oneCellAnchor>
  <xdr:oneCellAnchor>
    <xdr:from>
      <xdr:col>0</xdr:col>
      <xdr:colOff>158750</xdr:colOff>
      <xdr:row>13</xdr:row>
      <xdr:rowOff>1555750</xdr:rowOff>
    </xdr:from>
    <xdr:ext cx="1934632" cy="855210"/>
    <xdr:pic>
      <xdr:nvPicPr>
        <xdr:cNvPr id="43" name="Imagen 42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750" y="19208750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79376</xdr:colOff>
      <xdr:row>13</xdr:row>
      <xdr:rowOff>2825750</xdr:rowOff>
    </xdr:from>
    <xdr:ext cx="3079749" cy="889000"/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376" y="20478750"/>
          <a:ext cx="3079749" cy="889000"/>
        </a:xfrm>
        <a:prstGeom prst="rect">
          <a:avLst/>
        </a:prstGeom>
      </xdr:spPr>
    </xdr:pic>
    <xdr:clientData/>
  </xdr:oneCellAnchor>
  <xdr:oneCellAnchor>
    <xdr:from>
      <xdr:col>0</xdr:col>
      <xdr:colOff>111126</xdr:colOff>
      <xdr:row>14</xdr:row>
      <xdr:rowOff>444500</xdr:rowOff>
    </xdr:from>
    <xdr:ext cx="793750" cy="762000"/>
    <xdr:pic>
      <xdr:nvPicPr>
        <xdr:cNvPr id="45" name="Imagen 44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" r="74526" b="4360"/>
        <a:stretch/>
      </xdr:blipFill>
      <xdr:spPr>
        <a:xfrm>
          <a:off x="111126" y="22034500"/>
          <a:ext cx="793750" cy="762000"/>
        </a:xfrm>
        <a:prstGeom prst="rect">
          <a:avLst/>
        </a:prstGeom>
      </xdr:spPr>
    </xdr:pic>
    <xdr:clientData/>
  </xdr:oneCellAnchor>
  <xdr:oneCellAnchor>
    <xdr:from>
      <xdr:col>0</xdr:col>
      <xdr:colOff>158750</xdr:colOff>
      <xdr:row>14</xdr:row>
      <xdr:rowOff>1555750</xdr:rowOff>
    </xdr:from>
    <xdr:ext cx="1934632" cy="855210"/>
    <xdr:pic>
      <xdr:nvPicPr>
        <xdr:cNvPr id="46" name="Imagen 45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750" y="23145750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79376</xdr:colOff>
      <xdr:row>14</xdr:row>
      <xdr:rowOff>2825750</xdr:rowOff>
    </xdr:from>
    <xdr:ext cx="3079749" cy="889000"/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376" y="24415750"/>
          <a:ext cx="3079749" cy="889000"/>
        </a:xfrm>
        <a:prstGeom prst="rect">
          <a:avLst/>
        </a:prstGeom>
      </xdr:spPr>
    </xdr:pic>
    <xdr:clientData/>
  </xdr:oneCellAnchor>
  <xdr:oneCellAnchor>
    <xdr:from>
      <xdr:col>0</xdr:col>
      <xdr:colOff>952501</xdr:colOff>
      <xdr:row>14</xdr:row>
      <xdr:rowOff>481508</xdr:rowOff>
    </xdr:from>
    <xdr:ext cx="777769" cy="772618"/>
    <xdr:pic>
      <xdr:nvPicPr>
        <xdr:cNvPr id="48" name="Picture 2" descr="La Asamblea General adopta la Agenda 2030 para el Desarrollo Sostenible - Desarrollo  Sostenible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1ED46832-1A32-E510-F6AE-A1FC6D7E2D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41714" r="66063" b="39238"/>
        <a:stretch/>
      </xdr:blipFill>
      <xdr:spPr bwMode="auto">
        <a:xfrm>
          <a:off x="952501" y="22071508"/>
          <a:ext cx="777769" cy="772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111126</xdr:colOff>
      <xdr:row>15</xdr:row>
      <xdr:rowOff>444500</xdr:rowOff>
    </xdr:from>
    <xdr:ext cx="793750" cy="762000"/>
    <xdr:pic>
      <xdr:nvPicPr>
        <xdr:cNvPr id="49" name="Imagen 48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1" r="74526" b="4360"/>
        <a:stretch/>
      </xdr:blipFill>
      <xdr:spPr>
        <a:xfrm>
          <a:off x="111126" y="26209625"/>
          <a:ext cx="793750" cy="762000"/>
        </a:xfrm>
        <a:prstGeom prst="rect">
          <a:avLst/>
        </a:prstGeom>
      </xdr:spPr>
    </xdr:pic>
    <xdr:clientData/>
  </xdr:oneCellAnchor>
  <xdr:oneCellAnchor>
    <xdr:from>
      <xdr:col>0</xdr:col>
      <xdr:colOff>158750</xdr:colOff>
      <xdr:row>15</xdr:row>
      <xdr:rowOff>1555750</xdr:rowOff>
    </xdr:from>
    <xdr:ext cx="1934632" cy="855210"/>
    <xdr:pic>
      <xdr:nvPicPr>
        <xdr:cNvPr id="50" name="Imagen 49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750" y="27320875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79376</xdr:colOff>
      <xdr:row>15</xdr:row>
      <xdr:rowOff>2714625</xdr:rowOff>
    </xdr:from>
    <xdr:ext cx="3079749" cy="889000"/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376" y="35004375"/>
          <a:ext cx="3079749" cy="889000"/>
        </a:xfrm>
        <a:prstGeom prst="rect">
          <a:avLst/>
        </a:prstGeom>
      </xdr:spPr>
    </xdr:pic>
    <xdr:clientData/>
  </xdr:oneCellAnchor>
  <xdr:oneCellAnchor>
    <xdr:from>
      <xdr:col>0</xdr:col>
      <xdr:colOff>1155699</xdr:colOff>
      <xdr:row>16</xdr:row>
      <xdr:rowOff>408624</xdr:rowOff>
    </xdr:from>
    <xdr:ext cx="803648" cy="810576"/>
    <xdr:pic>
      <xdr:nvPicPr>
        <xdr:cNvPr id="52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155699" y="3806412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222251</xdr:colOff>
      <xdr:row>16</xdr:row>
      <xdr:rowOff>397748</xdr:rowOff>
    </xdr:from>
    <xdr:ext cx="833318" cy="840502"/>
    <xdr:pic>
      <xdr:nvPicPr>
        <xdr:cNvPr id="53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222251" y="3805324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136524</xdr:colOff>
      <xdr:row>16</xdr:row>
      <xdr:rowOff>2762250</xdr:rowOff>
    </xdr:from>
    <xdr:ext cx="2892425" cy="803275"/>
    <xdr:pic>
      <xdr:nvPicPr>
        <xdr:cNvPr id="54" name="Imagen 53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524" y="5508625"/>
          <a:ext cx="2892425" cy="803275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16</xdr:row>
      <xdr:rowOff>1528234</xdr:rowOff>
    </xdr:from>
    <xdr:ext cx="1934632" cy="855210"/>
    <xdr:pic>
      <xdr:nvPicPr>
        <xdr:cNvPr id="55" name="Imagen 54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718" y="427460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1092199</xdr:colOff>
      <xdr:row>17</xdr:row>
      <xdr:rowOff>456249</xdr:rowOff>
    </xdr:from>
    <xdr:ext cx="803648" cy="810576"/>
    <xdr:pic>
      <xdr:nvPicPr>
        <xdr:cNvPr id="56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092199" y="41731249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174626</xdr:colOff>
      <xdr:row>17</xdr:row>
      <xdr:rowOff>429498</xdr:rowOff>
    </xdr:from>
    <xdr:ext cx="833318" cy="840502"/>
    <xdr:pic>
      <xdr:nvPicPr>
        <xdr:cNvPr id="57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74626" y="4170449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136524</xdr:colOff>
      <xdr:row>17</xdr:row>
      <xdr:rowOff>2762250</xdr:rowOff>
    </xdr:from>
    <xdr:ext cx="2892425" cy="803275"/>
    <xdr:pic>
      <xdr:nvPicPr>
        <xdr:cNvPr id="58" name="Imagen 57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524" y="5508625"/>
          <a:ext cx="2892425" cy="803275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17</xdr:row>
      <xdr:rowOff>1528234</xdr:rowOff>
    </xdr:from>
    <xdr:ext cx="1934632" cy="855210"/>
    <xdr:pic>
      <xdr:nvPicPr>
        <xdr:cNvPr id="59" name="Imagen 58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718" y="4274609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1092199</xdr:colOff>
      <xdr:row>18</xdr:row>
      <xdr:rowOff>456249</xdr:rowOff>
    </xdr:from>
    <xdr:ext cx="803648" cy="810576"/>
    <xdr:pic>
      <xdr:nvPicPr>
        <xdr:cNvPr id="60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092199" y="41731249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174626</xdr:colOff>
      <xdr:row>18</xdr:row>
      <xdr:rowOff>429498</xdr:rowOff>
    </xdr:from>
    <xdr:ext cx="833318" cy="840502"/>
    <xdr:pic>
      <xdr:nvPicPr>
        <xdr:cNvPr id="61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74626" y="41704498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136524</xdr:colOff>
      <xdr:row>18</xdr:row>
      <xdr:rowOff>2762250</xdr:rowOff>
    </xdr:from>
    <xdr:ext cx="2892425" cy="803275"/>
    <xdr:pic>
      <xdr:nvPicPr>
        <xdr:cNvPr id="62" name="Imagen 61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524" y="44037250"/>
          <a:ext cx="2892425" cy="803275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18</xdr:row>
      <xdr:rowOff>1528234</xdr:rowOff>
    </xdr:from>
    <xdr:ext cx="1934632" cy="855210"/>
    <xdr:pic>
      <xdr:nvPicPr>
        <xdr:cNvPr id="63" name="Imagen 62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718" y="42803234"/>
          <a:ext cx="1934632" cy="855210"/>
        </a:xfrm>
        <a:prstGeom prst="rect">
          <a:avLst/>
        </a:prstGeom>
      </xdr:spPr>
    </xdr:pic>
    <xdr:clientData/>
  </xdr:oneCellAnchor>
  <xdr:oneCellAnchor>
    <xdr:from>
      <xdr:col>0</xdr:col>
      <xdr:colOff>1092199</xdr:colOff>
      <xdr:row>19</xdr:row>
      <xdr:rowOff>456249</xdr:rowOff>
    </xdr:from>
    <xdr:ext cx="803648" cy="810576"/>
    <xdr:pic>
      <xdr:nvPicPr>
        <xdr:cNvPr id="64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9AE90657-B147-444A-BA5D-0EADC344B8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99" t="61905" r="35269" b="19524"/>
        <a:stretch/>
      </xdr:blipFill>
      <xdr:spPr bwMode="auto">
        <a:xfrm>
          <a:off x="1092199" y="45493624"/>
          <a:ext cx="803648" cy="810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174626</xdr:colOff>
      <xdr:row>19</xdr:row>
      <xdr:rowOff>429498</xdr:rowOff>
    </xdr:from>
    <xdr:ext cx="833318" cy="840502"/>
    <xdr:pic>
      <xdr:nvPicPr>
        <xdr:cNvPr id="65" name="Picture 2" descr="La Asamblea General adopta la Agenda 2030 para el Desarrollo Sostenible - Desarrollo  Sostenible">
          <a:extLst>
            <a:ext uri="{FF2B5EF4-FFF2-40B4-BE49-F238E27FC236}">
              <a16:creationId xmlns="" xmlns:a16="http://schemas.microsoft.com/office/drawing/2014/main" id="{F8A54391-E031-098F-D4B0-38C12C775F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63" t="21746" r="50605" b="59683"/>
        <a:stretch/>
      </xdr:blipFill>
      <xdr:spPr bwMode="auto">
        <a:xfrm>
          <a:off x="174626" y="45466873"/>
          <a:ext cx="833318" cy="840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136524</xdr:colOff>
      <xdr:row>19</xdr:row>
      <xdr:rowOff>2762250</xdr:rowOff>
    </xdr:from>
    <xdr:ext cx="2892425" cy="803275"/>
    <xdr:pic>
      <xdr:nvPicPr>
        <xdr:cNvPr id="66" name="Imagen 65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6524" y="47799625"/>
          <a:ext cx="2892425" cy="803275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19</xdr:row>
      <xdr:rowOff>1528234</xdr:rowOff>
    </xdr:from>
    <xdr:ext cx="1934632" cy="855210"/>
    <xdr:pic>
      <xdr:nvPicPr>
        <xdr:cNvPr id="67" name="Imagen 66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718" y="46565609"/>
          <a:ext cx="1934632" cy="85521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192554</xdr:colOff>
      <xdr:row>7</xdr:row>
      <xdr:rowOff>3845486</xdr:rowOff>
    </xdr:from>
    <xdr:ext cx="2403476" cy="880200"/>
    <xdr:pic>
      <xdr:nvPicPr>
        <xdr:cNvPr id="6" name="Imagen 5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1110"/>
        <a:stretch/>
      </xdr:blipFill>
      <xdr:spPr>
        <a:xfrm>
          <a:off x="192554" y="29801111"/>
          <a:ext cx="2403476" cy="880200"/>
        </a:xfrm>
        <a:prstGeom prst="rect">
          <a:avLst/>
        </a:prstGeom>
      </xdr:spPr>
    </xdr:pic>
    <xdr:clientData/>
  </xdr:oneCellAnchor>
  <xdr:oneCellAnchor>
    <xdr:from>
      <xdr:col>0</xdr:col>
      <xdr:colOff>93383</xdr:colOff>
      <xdr:row>7</xdr:row>
      <xdr:rowOff>473128</xdr:rowOff>
    </xdr:from>
    <xdr:ext cx="2913529" cy="1431872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83" y="26428753"/>
          <a:ext cx="2913529" cy="1431872"/>
        </a:xfrm>
        <a:prstGeom prst="rect">
          <a:avLst/>
        </a:prstGeom>
      </xdr:spPr>
    </xdr:pic>
    <xdr:clientData/>
  </xdr:oneCellAnchor>
  <xdr:oneCellAnchor>
    <xdr:from>
      <xdr:col>0</xdr:col>
      <xdr:colOff>93382</xdr:colOff>
      <xdr:row>7</xdr:row>
      <xdr:rowOff>2315883</xdr:rowOff>
    </xdr:from>
    <xdr:ext cx="2894853" cy="1100212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82" y="28271508"/>
          <a:ext cx="2894853" cy="1100212"/>
        </a:xfrm>
        <a:prstGeom prst="rect">
          <a:avLst/>
        </a:prstGeom>
      </xdr:spPr>
    </xdr:pic>
    <xdr:clientData/>
  </xdr:oneCellAnchor>
  <xdr:oneCellAnchor>
    <xdr:from>
      <xdr:col>0</xdr:col>
      <xdr:colOff>192554</xdr:colOff>
      <xdr:row>8</xdr:row>
      <xdr:rowOff>3845486</xdr:rowOff>
    </xdr:from>
    <xdr:ext cx="2403476" cy="880200"/>
    <xdr:pic>
      <xdr:nvPicPr>
        <xdr:cNvPr id="9" name="Imagen 8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1110"/>
        <a:stretch/>
      </xdr:blipFill>
      <xdr:spPr>
        <a:xfrm>
          <a:off x="192554" y="6385486"/>
          <a:ext cx="2403476" cy="880200"/>
        </a:xfrm>
        <a:prstGeom prst="rect">
          <a:avLst/>
        </a:prstGeom>
      </xdr:spPr>
    </xdr:pic>
    <xdr:clientData/>
  </xdr:oneCellAnchor>
  <xdr:oneCellAnchor>
    <xdr:from>
      <xdr:col>0</xdr:col>
      <xdr:colOff>93383</xdr:colOff>
      <xdr:row>8</xdr:row>
      <xdr:rowOff>473128</xdr:rowOff>
    </xdr:from>
    <xdr:ext cx="2913529" cy="143187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83" y="3013128"/>
          <a:ext cx="2913529" cy="1431872"/>
        </a:xfrm>
        <a:prstGeom prst="rect">
          <a:avLst/>
        </a:prstGeom>
      </xdr:spPr>
    </xdr:pic>
    <xdr:clientData/>
  </xdr:oneCellAnchor>
  <xdr:oneCellAnchor>
    <xdr:from>
      <xdr:col>0</xdr:col>
      <xdr:colOff>93382</xdr:colOff>
      <xdr:row>8</xdr:row>
      <xdr:rowOff>2315883</xdr:rowOff>
    </xdr:from>
    <xdr:ext cx="2894853" cy="110021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82" y="4855883"/>
          <a:ext cx="2894853" cy="1100212"/>
        </a:xfrm>
        <a:prstGeom prst="rect">
          <a:avLst/>
        </a:prstGeom>
      </xdr:spPr>
    </xdr:pic>
    <xdr:clientData/>
  </xdr:oneCellAnchor>
  <xdr:oneCellAnchor>
    <xdr:from>
      <xdr:col>0</xdr:col>
      <xdr:colOff>319554</xdr:colOff>
      <xdr:row>9</xdr:row>
      <xdr:rowOff>3210486</xdr:rowOff>
    </xdr:from>
    <xdr:ext cx="2403476" cy="880200"/>
    <xdr:pic>
      <xdr:nvPicPr>
        <xdr:cNvPr id="12" name="Imagen 11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1110"/>
        <a:stretch/>
      </xdr:blipFill>
      <xdr:spPr>
        <a:xfrm>
          <a:off x="319554" y="15640611"/>
          <a:ext cx="2403476" cy="880200"/>
        </a:xfrm>
        <a:prstGeom prst="rect">
          <a:avLst/>
        </a:prstGeom>
      </xdr:spPr>
    </xdr:pic>
    <xdr:clientData/>
  </xdr:oneCellAnchor>
  <xdr:twoCellAnchor editAs="oneCell">
    <xdr:from>
      <xdr:col>0</xdr:col>
      <xdr:colOff>47626</xdr:colOff>
      <xdr:row>9</xdr:row>
      <xdr:rowOff>523875</xdr:rowOff>
    </xdr:from>
    <xdr:to>
      <xdr:col>0</xdr:col>
      <xdr:colOff>3127375</xdr:colOff>
      <xdr:row>9</xdr:row>
      <xdr:rowOff>1254125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6" y="12954000"/>
          <a:ext cx="3079749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9</xdr:row>
      <xdr:rowOff>1839132</xdr:rowOff>
    </xdr:from>
    <xdr:to>
      <xdr:col>0</xdr:col>
      <xdr:colOff>2730500</xdr:colOff>
      <xdr:row>9</xdr:row>
      <xdr:rowOff>2723743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6375" y="14269257"/>
          <a:ext cx="2524125" cy="884611"/>
        </a:xfrm>
        <a:prstGeom prst="rect">
          <a:avLst/>
        </a:prstGeom>
      </xdr:spPr>
    </xdr:pic>
    <xdr:clientData/>
  </xdr:twoCellAnchor>
  <xdr:oneCellAnchor>
    <xdr:from>
      <xdr:col>0</xdr:col>
      <xdr:colOff>319554</xdr:colOff>
      <xdr:row>10</xdr:row>
      <xdr:rowOff>3750236</xdr:rowOff>
    </xdr:from>
    <xdr:ext cx="2403476" cy="880200"/>
    <xdr:pic>
      <xdr:nvPicPr>
        <xdr:cNvPr id="20" name="Imagen 19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1110"/>
        <a:stretch/>
      </xdr:blipFill>
      <xdr:spPr>
        <a:xfrm>
          <a:off x="319554" y="20450736"/>
          <a:ext cx="2403476" cy="880200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10</xdr:row>
      <xdr:rowOff>381000</xdr:rowOff>
    </xdr:from>
    <xdr:to>
      <xdr:col>0</xdr:col>
      <xdr:colOff>2555875</xdr:colOff>
      <xdr:row>10</xdr:row>
      <xdr:rowOff>1889262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17081500"/>
          <a:ext cx="2365375" cy="1508262"/>
        </a:xfrm>
        <a:prstGeom prst="rect">
          <a:avLst/>
        </a:prstGeom>
      </xdr:spPr>
    </xdr:pic>
    <xdr:clientData/>
  </xdr:twoCellAnchor>
  <xdr:oneCellAnchor>
    <xdr:from>
      <xdr:col>0</xdr:col>
      <xdr:colOff>127000</xdr:colOff>
      <xdr:row>10</xdr:row>
      <xdr:rowOff>2095500</xdr:rowOff>
    </xdr:from>
    <xdr:ext cx="2894853" cy="1100212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0" y="18796000"/>
          <a:ext cx="2894853" cy="1100212"/>
        </a:xfrm>
        <a:prstGeom prst="rect">
          <a:avLst/>
        </a:prstGeom>
      </xdr:spPr>
    </xdr:pic>
    <xdr:clientData/>
  </xdr:oneCellAnchor>
  <xdr:oneCellAnchor>
    <xdr:from>
      <xdr:col>0</xdr:col>
      <xdr:colOff>319554</xdr:colOff>
      <xdr:row>11</xdr:row>
      <xdr:rowOff>3750236</xdr:rowOff>
    </xdr:from>
    <xdr:ext cx="2403476" cy="880200"/>
    <xdr:pic>
      <xdr:nvPicPr>
        <xdr:cNvPr id="25" name="Imagen 24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1110"/>
        <a:stretch/>
      </xdr:blipFill>
      <xdr:spPr>
        <a:xfrm>
          <a:off x="319554" y="20450736"/>
          <a:ext cx="2403476" cy="880200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11</xdr:row>
      <xdr:rowOff>381000</xdr:rowOff>
    </xdr:from>
    <xdr:ext cx="2413000" cy="1508262"/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21859875"/>
          <a:ext cx="2413000" cy="1508262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11</xdr:row>
      <xdr:rowOff>2095500</xdr:rowOff>
    </xdr:from>
    <xdr:ext cx="2894853" cy="1100212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0" y="18796000"/>
          <a:ext cx="2894853" cy="1100212"/>
        </a:xfrm>
        <a:prstGeom prst="rect">
          <a:avLst/>
        </a:prstGeom>
      </xdr:spPr>
    </xdr:pic>
    <xdr:clientData/>
  </xdr:oneCellAnchor>
  <xdr:oneCellAnchor>
    <xdr:from>
      <xdr:col>0</xdr:col>
      <xdr:colOff>319554</xdr:colOff>
      <xdr:row>12</xdr:row>
      <xdr:rowOff>3750236</xdr:rowOff>
    </xdr:from>
    <xdr:ext cx="2403476" cy="880200"/>
    <xdr:pic>
      <xdr:nvPicPr>
        <xdr:cNvPr id="28" name="Imagen 27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1110"/>
        <a:stretch/>
      </xdr:blipFill>
      <xdr:spPr>
        <a:xfrm>
          <a:off x="319554" y="25229111"/>
          <a:ext cx="2403476" cy="880200"/>
        </a:xfrm>
        <a:prstGeom prst="rect">
          <a:avLst/>
        </a:prstGeom>
      </xdr:spPr>
    </xdr:pic>
    <xdr:clientData/>
  </xdr:oneCellAnchor>
  <xdr:twoCellAnchor editAs="oneCell">
    <xdr:from>
      <xdr:col>0</xdr:col>
      <xdr:colOff>174625</xdr:colOff>
      <xdr:row>12</xdr:row>
      <xdr:rowOff>365126</xdr:rowOff>
    </xdr:from>
    <xdr:to>
      <xdr:col>0</xdr:col>
      <xdr:colOff>2460625</xdr:colOff>
      <xdr:row>12</xdr:row>
      <xdr:rowOff>1905692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625" y="26654126"/>
          <a:ext cx="2286000" cy="1540566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12</xdr:row>
      <xdr:rowOff>2308913</xdr:rowOff>
    </xdr:from>
    <xdr:to>
      <xdr:col>0</xdr:col>
      <xdr:colOff>2857500</xdr:colOff>
      <xdr:row>12</xdr:row>
      <xdr:rowOff>3234917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6375" y="28597913"/>
          <a:ext cx="2651125" cy="926004"/>
        </a:xfrm>
        <a:prstGeom prst="rect">
          <a:avLst/>
        </a:prstGeom>
      </xdr:spPr>
    </xdr:pic>
    <xdr:clientData/>
  </xdr:twoCellAnchor>
  <xdr:oneCellAnchor>
    <xdr:from>
      <xdr:col>0</xdr:col>
      <xdr:colOff>319554</xdr:colOff>
      <xdr:row>13</xdr:row>
      <xdr:rowOff>3750236</xdr:rowOff>
    </xdr:from>
    <xdr:ext cx="2403476" cy="880200"/>
    <xdr:pic>
      <xdr:nvPicPr>
        <xdr:cNvPr id="33" name="Imagen 32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1110"/>
        <a:stretch/>
      </xdr:blipFill>
      <xdr:spPr>
        <a:xfrm>
          <a:off x="319554" y="25229111"/>
          <a:ext cx="2403476" cy="880200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13</xdr:row>
      <xdr:rowOff>381000</xdr:rowOff>
    </xdr:from>
    <xdr:ext cx="2413000" cy="1508262"/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21859875"/>
          <a:ext cx="2413000" cy="1508262"/>
        </a:xfrm>
        <a:prstGeom prst="rect">
          <a:avLst/>
        </a:prstGeom>
      </xdr:spPr>
    </xdr:pic>
    <xdr:clientData/>
  </xdr:oneCellAnchor>
  <xdr:oneCellAnchor>
    <xdr:from>
      <xdr:col>0</xdr:col>
      <xdr:colOff>127000</xdr:colOff>
      <xdr:row>13</xdr:row>
      <xdr:rowOff>2095500</xdr:rowOff>
    </xdr:from>
    <xdr:ext cx="2894853" cy="1100212"/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0" y="23574375"/>
          <a:ext cx="2894853" cy="1100212"/>
        </a:xfrm>
        <a:prstGeom prst="rect">
          <a:avLst/>
        </a:prstGeom>
      </xdr:spPr>
    </xdr:pic>
    <xdr:clientData/>
  </xdr:oneCellAnchor>
  <xdr:oneCellAnchor>
    <xdr:from>
      <xdr:col>0</xdr:col>
      <xdr:colOff>192554</xdr:colOff>
      <xdr:row>14</xdr:row>
      <xdr:rowOff>3845486</xdr:rowOff>
    </xdr:from>
    <xdr:ext cx="2403476" cy="880200"/>
    <xdr:pic>
      <xdr:nvPicPr>
        <xdr:cNvPr id="36" name="Imagen 35">
          <a:extLst>
            <a:ext uri="{FF2B5EF4-FFF2-40B4-BE49-F238E27FC236}">
              <a16:creationId xmlns="" xmlns:a16="http://schemas.microsoft.com/office/drawing/2014/main" id="{BDBC0C0D-7F5A-83C7-A416-DABF66C5B5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1110"/>
        <a:stretch/>
      </xdr:blipFill>
      <xdr:spPr>
        <a:xfrm>
          <a:off x="192554" y="6385486"/>
          <a:ext cx="2403476" cy="880200"/>
        </a:xfrm>
        <a:prstGeom prst="rect">
          <a:avLst/>
        </a:prstGeom>
      </xdr:spPr>
    </xdr:pic>
    <xdr:clientData/>
  </xdr:oneCellAnchor>
  <xdr:oneCellAnchor>
    <xdr:from>
      <xdr:col>0</xdr:col>
      <xdr:colOff>93383</xdr:colOff>
      <xdr:row>14</xdr:row>
      <xdr:rowOff>473128</xdr:rowOff>
    </xdr:from>
    <xdr:ext cx="2913529" cy="1431872"/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83" y="3013128"/>
          <a:ext cx="2913529" cy="1431872"/>
        </a:xfrm>
        <a:prstGeom prst="rect">
          <a:avLst/>
        </a:prstGeom>
      </xdr:spPr>
    </xdr:pic>
    <xdr:clientData/>
  </xdr:oneCellAnchor>
  <xdr:oneCellAnchor>
    <xdr:from>
      <xdr:col>0</xdr:col>
      <xdr:colOff>93382</xdr:colOff>
      <xdr:row>14</xdr:row>
      <xdr:rowOff>2315883</xdr:rowOff>
    </xdr:from>
    <xdr:ext cx="2894853" cy="1100212"/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82" y="4855883"/>
          <a:ext cx="2894853" cy="1100212"/>
        </a:xfrm>
        <a:prstGeom prst="rect">
          <a:avLst/>
        </a:prstGeom>
      </xdr:spPr>
    </xdr:pic>
    <xdr:clientData/>
  </xdr:oneCellAnchor>
  <xdr:twoCellAnchor editAs="oneCell">
    <xdr:from>
      <xdr:col>0</xdr:col>
      <xdr:colOff>228600</xdr:colOff>
      <xdr:row>1</xdr:row>
      <xdr:rowOff>190500</xdr:rowOff>
    </xdr:from>
    <xdr:to>
      <xdr:col>0</xdr:col>
      <xdr:colOff>3086102</xdr:colOff>
      <xdr:row>4</xdr:row>
      <xdr:rowOff>367928</xdr:rowOff>
    </xdr:to>
    <xdr:pic>
      <xdr:nvPicPr>
        <xdr:cNvPr id="39" name="Imagen 38" descr="E:\Desktop\JONATHAN GELVEZ\IMAGEN CORPORTATIVA ERASMITO\Logos del HUEM [Recuperado]-07 MARCA REGISTRADA.png"/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14350"/>
          <a:ext cx="2857502" cy="10156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304800</xdr:colOff>
      <xdr:row>0</xdr:row>
      <xdr:rowOff>152400</xdr:rowOff>
    </xdr:from>
    <xdr:to>
      <xdr:col>17</xdr:col>
      <xdr:colOff>1187450</xdr:colOff>
      <xdr:row>4</xdr:row>
      <xdr:rowOff>454026</xdr:rowOff>
    </xdr:to>
    <xdr:pic>
      <xdr:nvPicPr>
        <xdr:cNvPr id="40" name="0 Imagen" descr="MEMBRETE CARTA 2024 BARRA ARRIBA_Mesa de trabajo 1 copia.jpg"/>
        <xdr:cNvPicPr/>
      </xdr:nvPicPr>
      <xdr:blipFill rotWithShape="1">
        <a:blip xmlns:r="http://schemas.openxmlformats.org/officeDocument/2006/relationships" r:embed="rId10"/>
        <a:srcRect l="21201"/>
        <a:stretch/>
      </xdr:blipFill>
      <xdr:spPr>
        <a:xfrm>
          <a:off x="17716500" y="152400"/>
          <a:ext cx="8636000" cy="1463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103718</xdr:colOff>
      <xdr:row>7</xdr:row>
      <xdr:rowOff>1528234</xdr:rowOff>
    </xdr:from>
    <xdr:to>
      <xdr:col>0</xdr:col>
      <xdr:colOff>2038350</xdr:colOff>
      <xdr:row>7</xdr:row>
      <xdr:rowOff>2390247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4195234"/>
          <a:ext cx="1934632" cy="855210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174626</xdr:colOff>
      <xdr:row>7</xdr:row>
      <xdr:rowOff>396875</xdr:rowOff>
    </xdr:from>
    <xdr:to>
      <xdr:col>0</xdr:col>
      <xdr:colOff>996650</xdr:colOff>
      <xdr:row>7</xdr:row>
      <xdr:rowOff>1170214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2574018"/>
          <a:ext cx="822024" cy="77333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2830285</xdr:rowOff>
    </xdr:from>
    <xdr:to>
      <xdr:col>0</xdr:col>
      <xdr:colOff>3014138</xdr:colOff>
      <xdr:row>7</xdr:row>
      <xdr:rowOff>3578678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007428"/>
          <a:ext cx="2918888" cy="748393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1</xdr:row>
      <xdr:rowOff>27215</xdr:rowOff>
    </xdr:from>
    <xdr:to>
      <xdr:col>0</xdr:col>
      <xdr:colOff>2979966</xdr:colOff>
      <xdr:row>4</xdr:row>
      <xdr:rowOff>269957</xdr:rowOff>
    </xdr:to>
    <xdr:pic>
      <xdr:nvPicPr>
        <xdr:cNvPr id="6" name="Imagen 5" descr="E:\Desktop\JONATHAN GELVEZ\IMAGEN CORPORTATIVA ERASMITO\Logos del HUEM [Recuperado]-07 MARCA REGISTRADA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4" y="255815"/>
          <a:ext cx="2857502" cy="10047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57150</xdr:colOff>
      <xdr:row>0</xdr:row>
      <xdr:rowOff>0</xdr:rowOff>
    </xdr:from>
    <xdr:to>
      <xdr:col>18</xdr:col>
      <xdr:colOff>82550</xdr:colOff>
      <xdr:row>5</xdr:row>
      <xdr:rowOff>34926</xdr:rowOff>
    </xdr:to>
    <xdr:pic>
      <xdr:nvPicPr>
        <xdr:cNvPr id="7" name="0 Imagen" descr="MEMBRETE CARTA 2024 BARRA ARRIBA_Mesa de trabajo 1 copia.jpg"/>
        <xdr:cNvPicPr/>
      </xdr:nvPicPr>
      <xdr:blipFill rotWithShape="1">
        <a:blip xmlns:r="http://schemas.openxmlformats.org/officeDocument/2006/relationships" r:embed="rId5"/>
        <a:srcRect l="21201"/>
        <a:stretch/>
      </xdr:blipFill>
      <xdr:spPr>
        <a:xfrm>
          <a:off x="17583150" y="0"/>
          <a:ext cx="8636000" cy="1463676"/>
        </a:xfrm>
        <a:prstGeom prst="rect">
          <a:avLst/>
        </a:prstGeom>
      </xdr:spPr>
    </xdr:pic>
    <xdr:clientData/>
  </xdr:twoCellAnchor>
  <xdr:oneCellAnchor>
    <xdr:from>
      <xdr:col>0</xdr:col>
      <xdr:colOff>103718</xdr:colOff>
      <xdr:row>8</xdr:row>
      <xdr:rowOff>1528234</xdr:rowOff>
    </xdr:from>
    <xdr:ext cx="1934632" cy="862013"/>
    <xdr:pic>
      <xdr:nvPicPr>
        <xdr:cNvPr id="8" name="Imagen 7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3766609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8</xdr:row>
      <xdr:rowOff>396875</xdr:rowOff>
    </xdr:from>
    <xdr:ext cx="822024" cy="773339"/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2635250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2830285</xdr:rowOff>
    </xdr:from>
    <xdr:ext cx="2918888" cy="748393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068660"/>
          <a:ext cx="2918888" cy="748393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9</xdr:row>
      <xdr:rowOff>1528234</xdr:rowOff>
    </xdr:from>
    <xdr:ext cx="1934632" cy="862013"/>
    <xdr:pic>
      <xdr:nvPicPr>
        <xdr:cNvPr id="11" name="Imagen 10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7497234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9</xdr:row>
      <xdr:rowOff>396875</xdr:rowOff>
    </xdr:from>
    <xdr:ext cx="822024" cy="773339"/>
    <xdr:pic>
      <xdr:nvPicPr>
        <xdr:cNvPr id="12" name="Imagen 1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6365875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2830285</xdr:rowOff>
    </xdr:from>
    <xdr:ext cx="2918888" cy="748393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799285"/>
          <a:ext cx="2918888" cy="748393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10</xdr:row>
      <xdr:rowOff>1528234</xdr:rowOff>
    </xdr:from>
    <xdr:ext cx="1934632" cy="862013"/>
    <xdr:pic>
      <xdr:nvPicPr>
        <xdr:cNvPr id="14" name="Imagen 13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11323109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10</xdr:row>
      <xdr:rowOff>396875</xdr:rowOff>
    </xdr:from>
    <xdr:ext cx="822024" cy="773339"/>
    <xdr:pic>
      <xdr:nvPicPr>
        <xdr:cNvPr id="15" name="Imagen 1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10191750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2830285</xdr:rowOff>
    </xdr:from>
    <xdr:ext cx="2918888" cy="748393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12625160"/>
          <a:ext cx="2918888" cy="74839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103718</xdr:colOff>
      <xdr:row>7</xdr:row>
      <xdr:rowOff>1528234</xdr:rowOff>
    </xdr:from>
    <xdr:to>
      <xdr:col>0</xdr:col>
      <xdr:colOff>2038350</xdr:colOff>
      <xdr:row>7</xdr:row>
      <xdr:rowOff>2390247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3871384"/>
          <a:ext cx="1934632" cy="862013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174626</xdr:colOff>
      <xdr:row>7</xdr:row>
      <xdr:rowOff>460375</xdr:rowOff>
    </xdr:from>
    <xdr:to>
      <xdr:col>0</xdr:col>
      <xdr:colOff>996650</xdr:colOff>
      <xdr:row>7</xdr:row>
      <xdr:rowOff>1233714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2968625"/>
          <a:ext cx="822024" cy="77333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2830285</xdr:rowOff>
    </xdr:from>
    <xdr:to>
      <xdr:col>0</xdr:col>
      <xdr:colOff>3020488</xdr:colOff>
      <xdr:row>7</xdr:row>
      <xdr:rowOff>3575503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338535"/>
          <a:ext cx="2925238" cy="745218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2</xdr:row>
      <xdr:rowOff>15875</xdr:rowOff>
    </xdr:from>
    <xdr:to>
      <xdr:col>0</xdr:col>
      <xdr:colOff>3079752</xdr:colOff>
      <xdr:row>4</xdr:row>
      <xdr:rowOff>290367</xdr:rowOff>
    </xdr:to>
    <xdr:pic>
      <xdr:nvPicPr>
        <xdr:cNvPr id="5" name="Imagen 4" descr="E:\Desktop\JONATHAN GELVEZ\IMAGEN CORPORTATIVA ERASMITO\Logos del HUEM [Recuperado]-07 MARCA REGISTRADA.p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39750"/>
          <a:ext cx="2857502" cy="10047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749300</xdr:colOff>
      <xdr:row>0</xdr:row>
      <xdr:rowOff>111125</xdr:rowOff>
    </xdr:from>
    <xdr:to>
      <xdr:col>17</xdr:col>
      <xdr:colOff>955675</xdr:colOff>
      <xdr:row>4</xdr:row>
      <xdr:rowOff>320676</xdr:rowOff>
    </xdr:to>
    <xdr:pic>
      <xdr:nvPicPr>
        <xdr:cNvPr id="6" name="0 Imagen" descr="MEMBRETE CARTA 2024 BARRA ARRIBA_Mesa de trabajo 1 copia.jpg"/>
        <xdr:cNvPicPr/>
      </xdr:nvPicPr>
      <xdr:blipFill rotWithShape="1">
        <a:blip xmlns:r="http://schemas.openxmlformats.org/officeDocument/2006/relationships" r:embed="rId5"/>
        <a:srcRect l="21201"/>
        <a:stretch/>
      </xdr:blipFill>
      <xdr:spPr>
        <a:xfrm>
          <a:off x="18291175" y="111125"/>
          <a:ext cx="8636000" cy="1463676"/>
        </a:xfrm>
        <a:prstGeom prst="rect">
          <a:avLst/>
        </a:prstGeom>
      </xdr:spPr>
    </xdr:pic>
    <xdr:clientData/>
  </xdr:twoCellAnchor>
  <xdr:oneCellAnchor>
    <xdr:from>
      <xdr:col>0</xdr:col>
      <xdr:colOff>103718</xdr:colOff>
      <xdr:row>8</xdr:row>
      <xdr:rowOff>1528234</xdr:rowOff>
    </xdr:from>
    <xdr:ext cx="1934632" cy="862013"/>
    <xdr:pic>
      <xdr:nvPicPr>
        <xdr:cNvPr id="7" name="Imagen 6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4099984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8</xdr:row>
      <xdr:rowOff>460375</xdr:rowOff>
    </xdr:from>
    <xdr:ext cx="822024" cy="773339"/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3032125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2830285</xdr:rowOff>
    </xdr:from>
    <xdr:ext cx="2925238" cy="745218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5402035"/>
          <a:ext cx="2925238" cy="745218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9</xdr:row>
      <xdr:rowOff>1528234</xdr:rowOff>
    </xdr:from>
    <xdr:ext cx="1934632" cy="862013"/>
    <xdr:pic>
      <xdr:nvPicPr>
        <xdr:cNvPr id="10" name="Imagen 9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8084609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9</xdr:row>
      <xdr:rowOff>460375</xdr:rowOff>
    </xdr:from>
    <xdr:ext cx="822024" cy="773339"/>
    <xdr:pic>
      <xdr:nvPicPr>
        <xdr:cNvPr id="11" name="Imagen 10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7016750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2830285</xdr:rowOff>
    </xdr:from>
    <xdr:ext cx="2925238" cy="745218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9386660"/>
          <a:ext cx="2925238" cy="745218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10</xdr:row>
      <xdr:rowOff>1528234</xdr:rowOff>
    </xdr:from>
    <xdr:ext cx="1934632" cy="862013"/>
    <xdr:pic>
      <xdr:nvPicPr>
        <xdr:cNvPr id="13" name="Imagen 12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11656484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10</xdr:row>
      <xdr:rowOff>460375</xdr:rowOff>
    </xdr:from>
    <xdr:ext cx="822024" cy="773339"/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10588625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2830285</xdr:rowOff>
    </xdr:from>
    <xdr:ext cx="2925238" cy="745218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12958535"/>
          <a:ext cx="2925238" cy="745218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11</xdr:row>
      <xdr:rowOff>1528234</xdr:rowOff>
    </xdr:from>
    <xdr:ext cx="1934632" cy="862013"/>
    <xdr:pic>
      <xdr:nvPicPr>
        <xdr:cNvPr id="16" name="Imagen 15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15339484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11</xdr:row>
      <xdr:rowOff>460375</xdr:rowOff>
    </xdr:from>
    <xdr:ext cx="822024" cy="773339"/>
    <xdr:pic>
      <xdr:nvPicPr>
        <xdr:cNvPr id="17" name="Imagen 16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14271625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2830285</xdr:rowOff>
    </xdr:from>
    <xdr:ext cx="2925238" cy="745218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16641535"/>
          <a:ext cx="2925238" cy="745218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12</xdr:row>
      <xdr:rowOff>1528234</xdr:rowOff>
    </xdr:from>
    <xdr:ext cx="1934632" cy="862013"/>
    <xdr:pic>
      <xdr:nvPicPr>
        <xdr:cNvPr id="19" name="Imagen 18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19212984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12</xdr:row>
      <xdr:rowOff>460375</xdr:rowOff>
    </xdr:from>
    <xdr:ext cx="822024" cy="773339"/>
    <xdr:pic>
      <xdr:nvPicPr>
        <xdr:cNvPr id="20" name="Imagen 19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18145125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2830285</xdr:rowOff>
    </xdr:from>
    <xdr:ext cx="2925238" cy="745218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0515035"/>
          <a:ext cx="2925238" cy="745218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13</xdr:row>
      <xdr:rowOff>1528234</xdr:rowOff>
    </xdr:from>
    <xdr:ext cx="1934632" cy="862013"/>
    <xdr:pic>
      <xdr:nvPicPr>
        <xdr:cNvPr id="22" name="Imagen 21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22991234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13</xdr:row>
      <xdr:rowOff>460375</xdr:rowOff>
    </xdr:from>
    <xdr:ext cx="822024" cy="773339"/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21923375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2830285</xdr:rowOff>
    </xdr:from>
    <xdr:ext cx="2925238" cy="745218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4293285"/>
          <a:ext cx="2925238" cy="745218"/>
        </a:xfrm>
        <a:prstGeom prst="rect">
          <a:avLst/>
        </a:prstGeom>
      </xdr:spPr>
    </xdr:pic>
    <xdr:clientData/>
  </xdr:oneCellAnchor>
  <xdr:oneCellAnchor>
    <xdr:from>
      <xdr:col>0</xdr:col>
      <xdr:colOff>103718</xdr:colOff>
      <xdr:row>14</xdr:row>
      <xdr:rowOff>1528234</xdr:rowOff>
    </xdr:from>
    <xdr:ext cx="1934632" cy="862013"/>
    <xdr:pic>
      <xdr:nvPicPr>
        <xdr:cNvPr id="25" name="Imagen 24">
          <a:extLst>
            <a:ext uri="{FF2B5EF4-FFF2-40B4-BE49-F238E27FC236}">
              <a16:creationId xmlns="" xmlns:a16="http://schemas.microsoft.com/office/drawing/2014/main" id="{955CEA81-2EE6-546E-1857-2F36A4E6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18" y="27102859"/>
          <a:ext cx="1934632" cy="862013"/>
        </a:xfrm>
        <a:prstGeom prst="rect">
          <a:avLst/>
        </a:prstGeom>
      </xdr:spPr>
    </xdr:pic>
    <xdr:clientData/>
  </xdr:oneCellAnchor>
  <xdr:oneCellAnchor>
    <xdr:from>
      <xdr:col>0</xdr:col>
      <xdr:colOff>174626</xdr:colOff>
      <xdr:row>14</xdr:row>
      <xdr:rowOff>460375</xdr:rowOff>
    </xdr:from>
    <xdr:ext cx="822024" cy="773339"/>
    <xdr:pic>
      <xdr:nvPicPr>
        <xdr:cNvPr id="26" name="Imagen 25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8170" b="2479"/>
        <a:stretch/>
      </xdr:blipFill>
      <xdr:spPr>
        <a:xfrm>
          <a:off x="174626" y="26035000"/>
          <a:ext cx="822024" cy="773339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2830285</xdr:rowOff>
    </xdr:from>
    <xdr:ext cx="2925238" cy="745218"/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8404910"/>
          <a:ext cx="2925238" cy="7452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allto:4.724.481.937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S18"/>
  <sheetViews>
    <sheetView view="pageBreakPreview" zoomScale="50" zoomScaleNormal="70" zoomScaleSheetLayoutView="50" workbookViewId="0">
      <selection activeCell="A9" sqref="A9"/>
    </sheetView>
  </sheetViews>
  <sheetFormatPr baseColWidth="10" defaultRowHeight="14.25"/>
  <cols>
    <col min="1" max="1" width="41.5" customWidth="1"/>
    <col min="2" max="2" width="28.125" customWidth="1"/>
    <col min="3" max="3" width="20.125" customWidth="1"/>
    <col min="4" max="4" width="25.625" customWidth="1"/>
    <col min="5" max="5" width="26.625" customWidth="1"/>
    <col min="6" max="6" width="25.875" customWidth="1"/>
    <col min="7" max="7" width="25.5" customWidth="1"/>
    <col min="8" max="8" width="13.5" customWidth="1"/>
    <col min="9" max="9" width="17.875" customWidth="1"/>
    <col min="10" max="10" width="23.125" customWidth="1"/>
    <col min="11" max="11" width="20.25" customWidth="1"/>
    <col min="12" max="12" width="20.375" customWidth="1"/>
    <col min="13" max="13" width="22.375" customWidth="1"/>
    <col min="14" max="17" width="8" customWidth="1"/>
    <col min="18" max="18" width="20.25" customWidth="1"/>
  </cols>
  <sheetData>
    <row r="1" spans="1:19" ht="18">
      <c r="B1" s="108" t="s">
        <v>21</v>
      </c>
      <c r="C1" s="108"/>
      <c r="D1" s="108"/>
      <c r="E1" s="108"/>
      <c r="F1" s="108"/>
      <c r="G1" s="108"/>
      <c r="H1" s="108"/>
      <c r="I1" s="108"/>
    </row>
    <row r="2" spans="1:19">
      <c r="D2" s="8"/>
      <c r="E2" s="8"/>
      <c r="F2" s="8"/>
      <c r="G2" s="8"/>
      <c r="H2" s="8"/>
      <c r="I2" s="8"/>
    </row>
    <row r="3" spans="1:19" ht="43.5" customHeight="1">
      <c r="B3" s="22" t="s">
        <v>8</v>
      </c>
      <c r="C3" s="109" t="s">
        <v>403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6"/>
      <c r="S3" s="6"/>
    </row>
    <row r="4" spans="1:19">
      <c r="B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"/>
      <c r="S4" s="6"/>
    </row>
    <row r="5" spans="1:19" ht="38.450000000000003" customHeight="1">
      <c r="B5" s="22" t="s">
        <v>10</v>
      </c>
      <c r="C5" s="23">
        <v>45503</v>
      </c>
      <c r="D5" s="24" t="s">
        <v>9</v>
      </c>
      <c r="E5" s="25">
        <v>46752</v>
      </c>
      <c r="F5" s="10"/>
      <c r="G5" s="1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54">
      <c r="A7" s="26" t="s">
        <v>533</v>
      </c>
      <c r="B7" s="27" t="s">
        <v>0</v>
      </c>
      <c r="C7" s="28" t="s">
        <v>1</v>
      </c>
      <c r="D7" s="26" t="s">
        <v>2</v>
      </c>
      <c r="E7" s="26" t="s">
        <v>23</v>
      </c>
      <c r="F7" s="26" t="s">
        <v>3</v>
      </c>
      <c r="G7" s="29" t="s">
        <v>4</v>
      </c>
      <c r="H7" s="26" t="s">
        <v>5</v>
      </c>
      <c r="I7" s="1" t="s">
        <v>6</v>
      </c>
      <c r="J7" s="26" t="s">
        <v>7</v>
      </c>
      <c r="K7" s="30" t="s">
        <v>446</v>
      </c>
      <c r="L7" s="30" t="s">
        <v>444</v>
      </c>
      <c r="M7" s="30" t="s">
        <v>399</v>
      </c>
      <c r="N7" s="34">
        <v>2024</v>
      </c>
      <c r="O7" s="34">
        <v>2025</v>
      </c>
      <c r="P7" s="34">
        <v>2026</v>
      </c>
      <c r="Q7" s="34">
        <v>2027</v>
      </c>
      <c r="R7" s="1" t="s">
        <v>400</v>
      </c>
    </row>
    <row r="8" spans="1:19" ht="293.25" customHeight="1">
      <c r="A8" s="36" t="s">
        <v>537</v>
      </c>
      <c r="B8" s="31" t="s">
        <v>53</v>
      </c>
      <c r="C8" s="31" t="s">
        <v>25</v>
      </c>
      <c r="D8" s="31" t="s">
        <v>349</v>
      </c>
      <c r="E8" s="31" t="s">
        <v>350</v>
      </c>
      <c r="F8" s="31" t="s">
        <v>351</v>
      </c>
      <c r="G8" s="31" t="s">
        <v>352</v>
      </c>
      <c r="H8" s="31" t="s">
        <v>353</v>
      </c>
      <c r="I8" s="31" t="s">
        <v>56</v>
      </c>
      <c r="J8" s="31" t="s">
        <v>354</v>
      </c>
      <c r="K8" s="31" t="s">
        <v>443</v>
      </c>
      <c r="L8" s="83">
        <f>+((3500000*12))*4</f>
        <v>168000000</v>
      </c>
      <c r="M8" s="31" t="s">
        <v>374</v>
      </c>
      <c r="N8" s="35">
        <v>1</v>
      </c>
      <c r="O8" s="35">
        <v>1</v>
      </c>
      <c r="P8" s="35">
        <v>1</v>
      </c>
      <c r="Q8" s="35">
        <v>1</v>
      </c>
      <c r="R8" s="14"/>
    </row>
    <row r="9" spans="1:19" ht="279.75" customHeight="1">
      <c r="A9" s="36" t="s">
        <v>537</v>
      </c>
      <c r="B9" s="31" t="s">
        <v>53</v>
      </c>
      <c r="C9" s="31" t="s">
        <v>25</v>
      </c>
      <c r="D9" s="31" t="s">
        <v>349</v>
      </c>
      <c r="E9" s="31" t="s">
        <v>355</v>
      </c>
      <c r="F9" s="31" t="s">
        <v>41</v>
      </c>
      <c r="G9" s="31" t="s">
        <v>35</v>
      </c>
      <c r="H9" s="31" t="s">
        <v>48</v>
      </c>
      <c r="I9" s="31" t="s">
        <v>56</v>
      </c>
      <c r="J9" s="31" t="s">
        <v>36</v>
      </c>
      <c r="K9" s="31" t="s">
        <v>447</v>
      </c>
      <c r="L9" s="76" t="s">
        <v>445</v>
      </c>
      <c r="M9" s="31" t="s">
        <v>374</v>
      </c>
      <c r="N9" s="35">
        <v>0.8</v>
      </c>
      <c r="O9" s="35">
        <v>0.8</v>
      </c>
      <c r="P9" s="35">
        <v>0.8</v>
      </c>
      <c r="Q9" s="35">
        <v>0.8</v>
      </c>
      <c r="R9" s="14"/>
    </row>
    <row r="10" spans="1:19" ht="279.75" customHeight="1">
      <c r="A10" s="36" t="s">
        <v>537</v>
      </c>
      <c r="B10" s="31" t="s">
        <v>53</v>
      </c>
      <c r="C10" s="31" t="s">
        <v>25</v>
      </c>
      <c r="D10" s="31" t="s">
        <v>349</v>
      </c>
      <c r="E10" s="31" t="s">
        <v>46</v>
      </c>
      <c r="F10" s="31" t="s">
        <v>47</v>
      </c>
      <c r="G10" s="31" t="s">
        <v>356</v>
      </c>
      <c r="H10" s="31" t="s">
        <v>49</v>
      </c>
      <c r="I10" s="31" t="s">
        <v>56</v>
      </c>
      <c r="J10" s="31" t="s">
        <v>50</v>
      </c>
      <c r="K10" s="31" t="s">
        <v>449</v>
      </c>
      <c r="L10" s="83">
        <f>+(12320000*4)</f>
        <v>49280000</v>
      </c>
      <c r="M10" s="31" t="s">
        <v>374</v>
      </c>
      <c r="N10" s="35">
        <v>1</v>
      </c>
      <c r="O10" s="35">
        <v>1</v>
      </c>
      <c r="P10" s="35">
        <v>1</v>
      </c>
      <c r="Q10" s="35">
        <v>1</v>
      </c>
      <c r="R10" s="14"/>
    </row>
    <row r="11" spans="1:19" ht="289.5" customHeight="1">
      <c r="A11" s="36" t="s">
        <v>537</v>
      </c>
      <c r="B11" s="31" t="s">
        <v>24</v>
      </c>
      <c r="C11" s="31" t="s">
        <v>26</v>
      </c>
      <c r="D11" s="31" t="s">
        <v>357</v>
      </c>
      <c r="E11" s="31" t="s">
        <v>448</v>
      </c>
      <c r="F11" s="31" t="s">
        <v>548</v>
      </c>
      <c r="G11" s="31" t="s">
        <v>32</v>
      </c>
      <c r="H11" s="38" t="s">
        <v>27</v>
      </c>
      <c r="I11" s="31" t="s">
        <v>56</v>
      </c>
      <c r="J11" s="31" t="s">
        <v>358</v>
      </c>
      <c r="K11" s="31" t="s">
        <v>447</v>
      </c>
      <c r="L11" s="31" t="s">
        <v>445</v>
      </c>
      <c r="M11" s="31" t="s">
        <v>374</v>
      </c>
      <c r="N11" s="39">
        <v>1</v>
      </c>
      <c r="O11" s="39">
        <v>1</v>
      </c>
      <c r="P11" s="39">
        <v>1</v>
      </c>
      <c r="Q11" s="39">
        <v>1</v>
      </c>
      <c r="R11" s="14"/>
    </row>
    <row r="12" spans="1:19" ht="282.75" customHeight="1">
      <c r="A12" s="36" t="s">
        <v>537</v>
      </c>
      <c r="B12" s="31" t="s">
        <v>24</v>
      </c>
      <c r="C12" s="31" t="s">
        <v>26</v>
      </c>
      <c r="D12" s="31" t="s">
        <v>357</v>
      </c>
      <c r="E12" s="31" t="s">
        <v>359</v>
      </c>
      <c r="F12" s="31" t="s">
        <v>360</v>
      </c>
      <c r="G12" s="33" t="s">
        <v>32</v>
      </c>
      <c r="H12" s="37" t="s">
        <v>28</v>
      </c>
      <c r="I12" s="37" t="s">
        <v>499</v>
      </c>
      <c r="J12" s="37" t="s">
        <v>29</v>
      </c>
      <c r="K12" s="31" t="s">
        <v>447</v>
      </c>
      <c r="L12" s="31" t="s">
        <v>445</v>
      </c>
      <c r="M12" s="31" t="s">
        <v>374</v>
      </c>
      <c r="N12" s="39">
        <v>3</v>
      </c>
      <c r="O12" s="39">
        <v>3</v>
      </c>
      <c r="P12" s="39">
        <v>3</v>
      </c>
      <c r="Q12" s="39">
        <v>3</v>
      </c>
      <c r="R12" s="14"/>
    </row>
    <row r="13" spans="1:19" ht="303" customHeight="1">
      <c r="A13" s="36" t="s">
        <v>538</v>
      </c>
      <c r="B13" s="31" t="s">
        <v>53</v>
      </c>
      <c r="C13" s="31" t="s">
        <v>338</v>
      </c>
      <c r="D13" s="31" t="s">
        <v>549</v>
      </c>
      <c r="E13" s="31" t="s">
        <v>361</v>
      </c>
      <c r="F13" s="31" t="s">
        <v>341</v>
      </c>
      <c r="G13" s="31" t="s">
        <v>339</v>
      </c>
      <c r="H13" s="31" t="s">
        <v>103</v>
      </c>
      <c r="I13" s="31" t="s">
        <v>500</v>
      </c>
      <c r="J13" s="31" t="s">
        <v>340</v>
      </c>
      <c r="K13" s="31" t="s">
        <v>449</v>
      </c>
      <c r="L13" s="32">
        <f>18480000*2</f>
        <v>36960000</v>
      </c>
      <c r="M13" s="31" t="s">
        <v>374</v>
      </c>
      <c r="N13" s="39"/>
      <c r="O13" s="39">
        <v>1</v>
      </c>
      <c r="P13" s="39"/>
      <c r="Q13" s="39">
        <v>1</v>
      </c>
      <c r="R13" s="14"/>
    </row>
    <row r="14" spans="1:19" ht="286.5" customHeight="1">
      <c r="A14" s="36" t="s">
        <v>537</v>
      </c>
      <c r="B14" s="31" t="s">
        <v>53</v>
      </c>
      <c r="C14" s="31" t="s">
        <v>30</v>
      </c>
      <c r="D14" s="31" t="s">
        <v>450</v>
      </c>
      <c r="E14" s="31" t="s">
        <v>40</v>
      </c>
      <c r="F14" s="31" t="s">
        <v>396</v>
      </c>
      <c r="G14" s="31" t="s">
        <v>31</v>
      </c>
      <c r="H14" s="31" t="s">
        <v>33</v>
      </c>
      <c r="I14" s="31" t="s">
        <v>56</v>
      </c>
      <c r="J14" s="31" t="s">
        <v>34</v>
      </c>
      <c r="K14" s="31" t="s">
        <v>451</v>
      </c>
      <c r="L14" s="31" t="s">
        <v>445</v>
      </c>
      <c r="M14" s="31" t="s">
        <v>374</v>
      </c>
      <c r="N14" s="39">
        <v>4</v>
      </c>
      <c r="O14" s="39">
        <v>4</v>
      </c>
      <c r="P14" s="39">
        <v>4</v>
      </c>
      <c r="Q14" s="39">
        <v>4</v>
      </c>
      <c r="R14" s="14"/>
    </row>
    <row r="15" spans="1:19" ht="288.75" customHeight="1">
      <c r="A15" s="36" t="s">
        <v>537</v>
      </c>
      <c r="B15" s="37" t="s">
        <v>80</v>
      </c>
      <c r="C15" s="37" t="s">
        <v>38</v>
      </c>
      <c r="D15" s="37" t="s">
        <v>39</v>
      </c>
      <c r="E15" s="37" t="s">
        <v>362</v>
      </c>
      <c r="F15" s="37" t="s">
        <v>42</v>
      </c>
      <c r="G15" s="31" t="s">
        <v>43</v>
      </c>
      <c r="H15" s="31" t="s">
        <v>44</v>
      </c>
      <c r="I15" s="31" t="s">
        <v>56</v>
      </c>
      <c r="J15" s="31" t="s">
        <v>45</v>
      </c>
      <c r="K15" s="31" t="s">
        <v>449</v>
      </c>
      <c r="L15" s="83">
        <f>(3500000*12)*4</f>
        <v>168000000</v>
      </c>
      <c r="M15" s="31" t="s">
        <v>374</v>
      </c>
      <c r="N15" s="35">
        <v>1</v>
      </c>
      <c r="O15" s="35">
        <v>1</v>
      </c>
      <c r="P15" s="35">
        <v>1</v>
      </c>
      <c r="Q15" s="35">
        <v>1</v>
      </c>
      <c r="R15" s="14"/>
    </row>
    <row r="16" spans="1:19" ht="294" customHeight="1">
      <c r="A16" s="36" t="s">
        <v>536</v>
      </c>
      <c r="B16" s="31" t="s">
        <v>53</v>
      </c>
      <c r="C16" s="31" t="s">
        <v>220</v>
      </c>
      <c r="D16" s="31" t="s">
        <v>550</v>
      </c>
      <c r="E16" s="31" t="s">
        <v>363</v>
      </c>
      <c r="F16" s="31" t="s">
        <v>364</v>
      </c>
      <c r="G16" s="31" t="s">
        <v>221</v>
      </c>
      <c r="H16" s="31" t="s">
        <v>365</v>
      </c>
      <c r="I16" s="31" t="s">
        <v>366</v>
      </c>
      <c r="J16" s="31" t="s">
        <v>367</v>
      </c>
      <c r="K16" s="31" t="s">
        <v>451</v>
      </c>
      <c r="L16" s="31" t="s">
        <v>445</v>
      </c>
      <c r="M16" s="31" t="s">
        <v>374</v>
      </c>
      <c r="N16" s="39">
        <v>1</v>
      </c>
      <c r="O16" s="39">
        <v>1</v>
      </c>
      <c r="P16" s="39">
        <v>1</v>
      </c>
      <c r="Q16" s="39">
        <v>1</v>
      </c>
      <c r="R16" s="14"/>
    </row>
    <row r="17" spans="10:12" ht="36" customHeight="1">
      <c r="J17" s="110" t="s">
        <v>374</v>
      </c>
      <c r="K17" s="111"/>
      <c r="L17" s="40">
        <f>+L8+L10+L13+L15</f>
        <v>422240000</v>
      </c>
    </row>
    <row r="18" spans="10:12" ht="36" customHeight="1">
      <c r="J18" s="106" t="s">
        <v>453</v>
      </c>
      <c r="K18" s="107"/>
      <c r="L18" s="41">
        <v>0</v>
      </c>
    </row>
  </sheetData>
  <autoFilter ref="N7:Q18"/>
  <mergeCells count="4">
    <mergeCell ref="J18:K18"/>
    <mergeCell ref="B1:I1"/>
    <mergeCell ref="C3:Q3"/>
    <mergeCell ref="J17:K17"/>
  </mergeCell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R30"/>
  <sheetViews>
    <sheetView tabSelected="1" view="pageBreakPreview" zoomScale="55" zoomScaleNormal="80" zoomScaleSheetLayoutView="55" workbookViewId="0">
      <selection activeCell="C19" sqref="C19"/>
    </sheetView>
  </sheetViews>
  <sheetFormatPr baseColWidth="10" defaultRowHeight="14.25"/>
  <cols>
    <col min="1" max="1" width="40.375" customWidth="1"/>
    <col min="2" max="2" width="24.625" customWidth="1"/>
    <col min="3" max="3" width="21.625" customWidth="1"/>
    <col min="4" max="4" width="25.5" customWidth="1"/>
    <col min="5" max="5" width="23.125" customWidth="1"/>
    <col min="6" max="6" width="19.75" customWidth="1"/>
    <col min="7" max="7" width="23.875" customWidth="1"/>
    <col min="8" max="8" width="23.5" customWidth="1"/>
    <col min="9" max="9" width="19.625" customWidth="1"/>
    <col min="10" max="10" width="21.5" customWidth="1"/>
    <col min="11" max="11" width="20.125" customWidth="1"/>
    <col min="12" max="12" width="19.5" customWidth="1"/>
    <col min="13" max="13" width="21.75" customWidth="1"/>
    <col min="14" max="17" width="7.875" customWidth="1"/>
    <col min="18" max="18" width="20.25" customWidth="1"/>
  </cols>
  <sheetData>
    <row r="1" spans="1:18" ht="18.75" customHeight="1"/>
    <row r="2" spans="1:18" ht="22.5" customHeight="1">
      <c r="B2" s="108" t="s">
        <v>20</v>
      </c>
      <c r="C2" s="108"/>
      <c r="D2" s="108"/>
      <c r="E2" s="108"/>
      <c r="F2" s="108"/>
      <c r="G2" s="108"/>
      <c r="H2" s="108"/>
      <c r="I2" s="108"/>
    </row>
    <row r="3" spans="1:18">
      <c r="D3" s="8"/>
      <c r="E3" s="8"/>
      <c r="F3" s="8"/>
      <c r="G3" s="8"/>
      <c r="H3" s="8"/>
      <c r="I3" s="8"/>
    </row>
    <row r="4" spans="1:18" ht="27" customHeight="1">
      <c r="B4" s="22" t="s">
        <v>8</v>
      </c>
      <c r="C4" s="42" t="s">
        <v>404</v>
      </c>
      <c r="D4" s="42"/>
      <c r="E4" s="42"/>
      <c r="F4" s="42"/>
      <c r="G4" s="42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>
      <c r="B5" s="10"/>
      <c r="D5" s="10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6"/>
    </row>
    <row r="6" spans="1:18" ht="45" customHeight="1">
      <c r="B6" s="22" t="s">
        <v>10</v>
      </c>
      <c r="C6" s="43">
        <v>45503</v>
      </c>
      <c r="D6" s="24" t="s">
        <v>9</v>
      </c>
      <c r="E6" s="25">
        <v>46752</v>
      </c>
      <c r="F6" s="112" t="s">
        <v>9</v>
      </c>
      <c r="G6" s="112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54">
      <c r="A8" s="26" t="s">
        <v>533</v>
      </c>
      <c r="B8" s="27" t="s">
        <v>0</v>
      </c>
      <c r="C8" s="28" t="s">
        <v>1</v>
      </c>
      <c r="D8" s="26" t="s">
        <v>2</v>
      </c>
      <c r="E8" s="26" t="s">
        <v>23</v>
      </c>
      <c r="F8" s="26" t="s">
        <v>3</v>
      </c>
      <c r="G8" s="29" t="s">
        <v>4</v>
      </c>
      <c r="H8" s="26" t="s">
        <v>5</v>
      </c>
      <c r="I8" s="1" t="s">
        <v>6</v>
      </c>
      <c r="J8" s="26" t="s">
        <v>7</v>
      </c>
      <c r="K8" s="30" t="s">
        <v>446</v>
      </c>
      <c r="L8" s="30" t="s">
        <v>444</v>
      </c>
      <c r="M8" s="30" t="s">
        <v>399</v>
      </c>
      <c r="N8" s="50">
        <v>2024</v>
      </c>
      <c r="O8" s="50">
        <v>2025</v>
      </c>
      <c r="P8" s="50">
        <v>2026</v>
      </c>
      <c r="Q8" s="50">
        <v>2027</v>
      </c>
      <c r="R8" s="1" t="s">
        <v>400</v>
      </c>
    </row>
    <row r="9" spans="1:18" ht="361.5" customHeight="1">
      <c r="A9" s="36" t="s">
        <v>540</v>
      </c>
      <c r="B9" s="31" t="s">
        <v>53</v>
      </c>
      <c r="C9" s="31" t="s">
        <v>51</v>
      </c>
      <c r="D9" s="31" t="s">
        <v>52</v>
      </c>
      <c r="E9" s="31" t="s">
        <v>58</v>
      </c>
      <c r="F9" s="31" t="s">
        <v>59</v>
      </c>
      <c r="G9" s="31" t="s">
        <v>54</v>
      </c>
      <c r="H9" s="31" t="s">
        <v>55</v>
      </c>
      <c r="I9" s="31" t="s">
        <v>56</v>
      </c>
      <c r="J9" s="31" t="s">
        <v>57</v>
      </c>
      <c r="K9" s="31" t="s">
        <v>443</v>
      </c>
      <c r="L9" s="31" t="s">
        <v>445</v>
      </c>
      <c r="M9" s="31" t="s">
        <v>374</v>
      </c>
      <c r="N9" s="39">
        <v>1</v>
      </c>
      <c r="O9" s="39">
        <v>1</v>
      </c>
      <c r="P9" s="39">
        <v>1</v>
      </c>
      <c r="Q9" s="39">
        <v>1</v>
      </c>
      <c r="R9" s="49"/>
    </row>
    <row r="10" spans="1:18" ht="385.5" customHeight="1">
      <c r="A10" s="36" t="s">
        <v>541</v>
      </c>
      <c r="B10" s="31" t="s">
        <v>53</v>
      </c>
      <c r="C10" s="31" t="s">
        <v>51</v>
      </c>
      <c r="D10" s="31" t="s">
        <v>52</v>
      </c>
      <c r="E10" s="31" t="s">
        <v>60</v>
      </c>
      <c r="F10" s="31" t="s">
        <v>62</v>
      </c>
      <c r="G10" s="31" t="s">
        <v>61</v>
      </c>
      <c r="H10" s="31" t="s">
        <v>63</v>
      </c>
      <c r="I10" s="31" t="s">
        <v>56</v>
      </c>
      <c r="J10" s="31" t="s">
        <v>68</v>
      </c>
      <c r="K10" s="31" t="s">
        <v>447</v>
      </c>
      <c r="L10" s="31" t="s">
        <v>445</v>
      </c>
      <c r="M10" s="31" t="s">
        <v>374</v>
      </c>
      <c r="N10" s="39">
        <v>1</v>
      </c>
      <c r="O10" s="39">
        <v>1</v>
      </c>
      <c r="P10" s="39">
        <v>1</v>
      </c>
      <c r="Q10" s="39">
        <v>1</v>
      </c>
      <c r="R10" s="49"/>
    </row>
    <row r="11" spans="1:18" ht="393" customHeight="1">
      <c r="A11" s="36" t="s">
        <v>541</v>
      </c>
      <c r="B11" s="31" t="s">
        <v>53</v>
      </c>
      <c r="C11" s="31" t="s">
        <v>51</v>
      </c>
      <c r="D11" s="31" t="s">
        <v>52</v>
      </c>
      <c r="E11" s="31" t="s">
        <v>64</v>
      </c>
      <c r="F11" s="31" t="s">
        <v>65</v>
      </c>
      <c r="G11" s="31" t="s">
        <v>66</v>
      </c>
      <c r="H11" s="31" t="s">
        <v>67</v>
      </c>
      <c r="I11" s="31" t="s">
        <v>56</v>
      </c>
      <c r="J11" s="31" t="s">
        <v>69</v>
      </c>
      <c r="K11" s="31" t="s">
        <v>443</v>
      </c>
      <c r="L11" s="83">
        <f>+((5000000*12))*4</f>
        <v>240000000</v>
      </c>
      <c r="M11" s="31" t="s">
        <v>374</v>
      </c>
      <c r="N11" s="35">
        <v>0.8</v>
      </c>
      <c r="O11" s="35">
        <v>0.8</v>
      </c>
      <c r="P11" s="35">
        <v>0.8</v>
      </c>
      <c r="Q11" s="35">
        <v>0.8</v>
      </c>
      <c r="R11" s="49"/>
    </row>
    <row r="12" spans="1:18" ht="401.25" customHeight="1">
      <c r="A12" s="36" t="s">
        <v>541</v>
      </c>
      <c r="B12" s="86" t="s">
        <v>53</v>
      </c>
      <c r="C12" s="76" t="s">
        <v>51</v>
      </c>
      <c r="D12" s="76" t="s">
        <v>52</v>
      </c>
      <c r="E12" s="76" t="s">
        <v>122</v>
      </c>
      <c r="F12" s="76" t="s">
        <v>586</v>
      </c>
      <c r="G12" s="76" t="s">
        <v>585</v>
      </c>
      <c r="H12" s="76" t="s">
        <v>124</v>
      </c>
      <c r="I12" s="76" t="s">
        <v>551</v>
      </c>
      <c r="J12" s="76" t="s">
        <v>125</v>
      </c>
      <c r="K12" s="76" t="s">
        <v>443</v>
      </c>
      <c r="L12" s="83">
        <v>100000000</v>
      </c>
      <c r="M12" s="76" t="s">
        <v>374</v>
      </c>
      <c r="N12" s="35"/>
      <c r="P12" s="88"/>
      <c r="Q12" s="105" t="s">
        <v>123</v>
      </c>
      <c r="R12" s="49"/>
    </row>
    <row r="13" spans="1:18" ht="322.5" customHeight="1">
      <c r="A13" s="36" t="s">
        <v>537</v>
      </c>
      <c r="B13" s="31" t="s">
        <v>53</v>
      </c>
      <c r="C13" s="31" t="s">
        <v>51</v>
      </c>
      <c r="D13" s="31" t="s">
        <v>52</v>
      </c>
      <c r="E13" s="31" t="s">
        <v>71</v>
      </c>
      <c r="F13" s="31" t="s">
        <v>70</v>
      </c>
      <c r="G13" s="31" t="s">
        <v>72</v>
      </c>
      <c r="H13" s="31" t="s">
        <v>73</v>
      </c>
      <c r="I13" s="31" t="s">
        <v>56</v>
      </c>
      <c r="J13" s="31" t="s">
        <v>74</v>
      </c>
      <c r="K13" s="31" t="s">
        <v>447</v>
      </c>
      <c r="L13" s="31" t="s">
        <v>445</v>
      </c>
      <c r="M13" s="31" t="s">
        <v>374</v>
      </c>
      <c r="N13" s="44">
        <v>1</v>
      </c>
      <c r="O13" s="44">
        <v>1</v>
      </c>
      <c r="P13" s="44">
        <v>1</v>
      </c>
      <c r="Q13" s="44">
        <v>1</v>
      </c>
      <c r="R13" s="72"/>
    </row>
    <row r="14" spans="1:18" ht="392.25" customHeight="1">
      <c r="A14" s="36" t="s">
        <v>541</v>
      </c>
      <c r="B14" s="31" t="s">
        <v>53</v>
      </c>
      <c r="C14" s="31" t="s">
        <v>86</v>
      </c>
      <c r="D14" s="31" t="s">
        <v>52</v>
      </c>
      <c r="E14" s="31" t="s">
        <v>75</v>
      </c>
      <c r="F14" s="31" t="s">
        <v>76</v>
      </c>
      <c r="G14" s="31" t="s">
        <v>77</v>
      </c>
      <c r="H14" s="46">
        <v>0.92390000000000005</v>
      </c>
      <c r="I14" s="31" t="s">
        <v>56</v>
      </c>
      <c r="J14" s="31" t="s">
        <v>78</v>
      </c>
      <c r="K14" s="31" t="s">
        <v>447</v>
      </c>
      <c r="L14" s="31" t="s">
        <v>445</v>
      </c>
      <c r="M14" s="31" t="s">
        <v>374</v>
      </c>
      <c r="N14" s="35">
        <v>0.9</v>
      </c>
      <c r="O14" s="35">
        <v>0.9</v>
      </c>
      <c r="P14" s="35">
        <v>0.9</v>
      </c>
      <c r="Q14" s="35">
        <v>0.9</v>
      </c>
      <c r="R14" s="49"/>
    </row>
    <row r="15" spans="1:18" ht="306" customHeight="1">
      <c r="A15" s="36" t="s">
        <v>543</v>
      </c>
      <c r="B15" s="31" t="s">
        <v>80</v>
      </c>
      <c r="C15" s="31" t="s">
        <v>85</v>
      </c>
      <c r="D15" s="31" t="s">
        <v>81</v>
      </c>
      <c r="E15" s="31" t="s">
        <v>79</v>
      </c>
      <c r="F15" s="31" t="s">
        <v>88</v>
      </c>
      <c r="G15" s="31" t="s">
        <v>82</v>
      </c>
      <c r="H15" s="31" t="s">
        <v>73</v>
      </c>
      <c r="I15" s="31" t="s">
        <v>56</v>
      </c>
      <c r="J15" s="31" t="s">
        <v>87</v>
      </c>
      <c r="K15" s="31" t="s">
        <v>447</v>
      </c>
      <c r="L15" s="31" t="s">
        <v>445</v>
      </c>
      <c r="M15" s="31" t="s">
        <v>374</v>
      </c>
      <c r="N15" s="31" t="s">
        <v>89</v>
      </c>
      <c r="O15" s="31" t="s">
        <v>89</v>
      </c>
      <c r="P15" s="31" t="s">
        <v>89</v>
      </c>
      <c r="Q15" s="31" t="s">
        <v>89</v>
      </c>
      <c r="R15" s="49"/>
    </row>
    <row r="16" spans="1:18" ht="292.5" customHeight="1">
      <c r="A16" s="36" t="s">
        <v>543</v>
      </c>
      <c r="B16" s="31" t="s">
        <v>80</v>
      </c>
      <c r="C16" s="31" t="s">
        <v>85</v>
      </c>
      <c r="D16" s="31" t="s">
        <v>83</v>
      </c>
      <c r="E16" s="31" t="s">
        <v>79</v>
      </c>
      <c r="F16" s="31" t="s">
        <v>88</v>
      </c>
      <c r="G16" s="31" t="s">
        <v>82</v>
      </c>
      <c r="H16" s="31" t="s">
        <v>73</v>
      </c>
      <c r="I16" s="31" t="s">
        <v>56</v>
      </c>
      <c r="J16" s="31" t="s">
        <v>87</v>
      </c>
      <c r="K16" s="31" t="s">
        <v>447</v>
      </c>
      <c r="L16" s="31" t="s">
        <v>445</v>
      </c>
      <c r="M16" s="31" t="s">
        <v>374</v>
      </c>
      <c r="N16" s="31" t="s">
        <v>89</v>
      </c>
      <c r="O16" s="31" t="s">
        <v>89</v>
      </c>
      <c r="P16" s="31" t="s">
        <v>89</v>
      </c>
      <c r="Q16" s="31" t="s">
        <v>89</v>
      </c>
      <c r="R16" s="49"/>
    </row>
    <row r="17" spans="1:18" ht="295.5" customHeight="1">
      <c r="A17" s="36" t="s">
        <v>543</v>
      </c>
      <c r="B17" s="31" t="s">
        <v>80</v>
      </c>
      <c r="C17" s="31" t="s">
        <v>85</v>
      </c>
      <c r="D17" s="31" t="s">
        <v>84</v>
      </c>
      <c r="E17" s="31" t="s">
        <v>552</v>
      </c>
      <c r="F17" s="31" t="s">
        <v>88</v>
      </c>
      <c r="G17" s="31" t="s">
        <v>82</v>
      </c>
      <c r="H17" s="31" t="s">
        <v>73</v>
      </c>
      <c r="I17" s="31" t="s">
        <v>56</v>
      </c>
      <c r="J17" s="31" t="s">
        <v>87</v>
      </c>
      <c r="K17" s="31" t="s">
        <v>447</v>
      </c>
      <c r="L17" s="31" t="s">
        <v>445</v>
      </c>
      <c r="M17" s="31" t="s">
        <v>374</v>
      </c>
      <c r="N17" s="31" t="s">
        <v>89</v>
      </c>
      <c r="O17" s="31" t="s">
        <v>89</v>
      </c>
      <c r="P17" s="31" t="s">
        <v>89</v>
      </c>
      <c r="Q17" s="31" t="s">
        <v>89</v>
      </c>
      <c r="R17" s="49"/>
    </row>
    <row r="18" spans="1:18" ht="298.5" customHeight="1">
      <c r="A18" s="36" t="s">
        <v>543</v>
      </c>
      <c r="B18" s="31" t="s">
        <v>53</v>
      </c>
      <c r="C18" s="31" t="s">
        <v>167</v>
      </c>
      <c r="D18" s="31" t="s">
        <v>168</v>
      </c>
      <c r="E18" s="31" t="s">
        <v>170</v>
      </c>
      <c r="F18" s="31" t="s">
        <v>169</v>
      </c>
      <c r="G18" s="31" t="s">
        <v>173</v>
      </c>
      <c r="H18" s="38">
        <v>0.93</v>
      </c>
      <c r="I18" s="31" t="s">
        <v>171</v>
      </c>
      <c r="J18" s="31" t="s">
        <v>172</v>
      </c>
      <c r="K18" s="31" t="s">
        <v>443</v>
      </c>
      <c r="L18" s="85">
        <f>+((8000000*12))*4</f>
        <v>384000000</v>
      </c>
      <c r="M18" s="31" t="s">
        <v>374</v>
      </c>
      <c r="N18" s="35" t="s">
        <v>553</v>
      </c>
      <c r="O18" s="35" t="s">
        <v>553</v>
      </c>
      <c r="P18" s="35" t="s">
        <v>553</v>
      </c>
      <c r="Q18" s="35" t="s">
        <v>553</v>
      </c>
      <c r="R18" s="49"/>
    </row>
    <row r="19" spans="1:18" ht="307.5" customHeight="1">
      <c r="A19" s="36" t="s">
        <v>544</v>
      </c>
      <c r="B19" s="86" t="s">
        <v>53</v>
      </c>
      <c r="C19" s="31" t="s">
        <v>174</v>
      </c>
      <c r="D19" s="31" t="s">
        <v>168</v>
      </c>
      <c r="E19" s="31" t="s">
        <v>175</v>
      </c>
      <c r="F19" s="31" t="s">
        <v>176</v>
      </c>
      <c r="G19" s="31" t="s">
        <v>179</v>
      </c>
      <c r="H19" s="31" t="s">
        <v>178</v>
      </c>
      <c r="I19" s="31" t="s">
        <v>171</v>
      </c>
      <c r="J19" s="31" t="s">
        <v>177</v>
      </c>
      <c r="K19" s="31" t="s">
        <v>443</v>
      </c>
      <c r="L19" s="32">
        <v>12000000</v>
      </c>
      <c r="M19" s="31" t="s">
        <v>374</v>
      </c>
      <c r="N19" s="39"/>
      <c r="O19" s="39"/>
      <c r="Q19" s="31" t="s">
        <v>180</v>
      </c>
      <c r="R19" s="49"/>
    </row>
    <row r="20" spans="1:18" ht="298.5" customHeight="1">
      <c r="A20" s="36" t="s">
        <v>543</v>
      </c>
      <c r="B20" s="31" t="s">
        <v>53</v>
      </c>
      <c r="C20" s="31" t="s">
        <v>182</v>
      </c>
      <c r="D20" s="31" t="s">
        <v>181</v>
      </c>
      <c r="E20" s="31" t="s">
        <v>185</v>
      </c>
      <c r="F20" s="31" t="s">
        <v>535</v>
      </c>
      <c r="G20" s="31" t="s">
        <v>186</v>
      </c>
      <c r="H20" s="31" t="s">
        <v>534</v>
      </c>
      <c r="I20" s="31" t="s">
        <v>171</v>
      </c>
      <c r="J20" s="31" t="s">
        <v>187</v>
      </c>
      <c r="K20" s="31" t="s">
        <v>447</v>
      </c>
      <c r="L20" s="32">
        <f>(2700000*5)*2</f>
        <v>27000000</v>
      </c>
      <c r="M20" s="31" t="s">
        <v>374</v>
      </c>
      <c r="N20" s="39"/>
      <c r="O20" s="39" t="s">
        <v>192</v>
      </c>
      <c r="P20" s="39"/>
      <c r="Q20" s="39" t="s">
        <v>192</v>
      </c>
      <c r="R20" s="49"/>
    </row>
    <row r="21" spans="1:18" ht="313.5" customHeight="1">
      <c r="A21" s="36" t="s">
        <v>543</v>
      </c>
      <c r="B21" s="31" t="s">
        <v>53</v>
      </c>
      <c r="C21" s="31" t="s">
        <v>182</v>
      </c>
      <c r="D21" s="31" t="s">
        <v>181</v>
      </c>
      <c r="E21" s="31" t="s">
        <v>188</v>
      </c>
      <c r="F21" s="31" t="s">
        <v>189</v>
      </c>
      <c r="G21" s="31" t="s">
        <v>190</v>
      </c>
      <c r="H21" s="31" t="s">
        <v>199</v>
      </c>
      <c r="I21" s="31" t="s">
        <v>171</v>
      </c>
      <c r="J21" s="31" t="s">
        <v>191</v>
      </c>
      <c r="K21" s="31" t="s">
        <v>443</v>
      </c>
      <c r="L21" s="83">
        <f>+(5000000*4)</f>
        <v>20000000</v>
      </c>
      <c r="M21" s="31" t="s">
        <v>374</v>
      </c>
      <c r="N21" s="39">
        <v>2</v>
      </c>
      <c r="O21" s="39">
        <v>2</v>
      </c>
      <c r="P21" s="39">
        <v>2</v>
      </c>
      <c r="Q21" s="39">
        <v>2</v>
      </c>
      <c r="R21" s="49"/>
    </row>
    <row r="22" spans="1:18" ht="298.5" customHeight="1">
      <c r="A22" s="36" t="s">
        <v>543</v>
      </c>
      <c r="B22" s="31" t="s">
        <v>53</v>
      </c>
      <c r="C22" s="39" t="s">
        <v>184</v>
      </c>
      <c r="D22" s="31" t="s">
        <v>193</v>
      </c>
      <c r="E22" s="31" t="s">
        <v>194</v>
      </c>
      <c r="F22" s="31" t="s">
        <v>195</v>
      </c>
      <c r="G22" s="31" t="s">
        <v>196</v>
      </c>
      <c r="H22" s="31" t="s">
        <v>197</v>
      </c>
      <c r="I22" s="31" t="s">
        <v>183</v>
      </c>
      <c r="J22" s="31" t="s">
        <v>195</v>
      </c>
      <c r="K22" s="31" t="s">
        <v>452</v>
      </c>
      <c r="L22" s="16">
        <v>200000000</v>
      </c>
      <c r="M22" s="31" t="s">
        <v>374</v>
      </c>
      <c r="N22" s="39"/>
      <c r="O22" s="31" t="s">
        <v>198</v>
      </c>
      <c r="P22" s="39"/>
      <c r="Q22" s="39"/>
      <c r="R22" s="49"/>
    </row>
    <row r="23" spans="1:18" ht="36.75" customHeight="1">
      <c r="J23" s="110" t="s">
        <v>374</v>
      </c>
      <c r="K23" s="111"/>
      <c r="L23" s="52">
        <f>+L22+L21+L20+L19+L18+L12+L11</f>
        <v>983000000</v>
      </c>
    </row>
    <row r="24" spans="1:18" ht="51" customHeight="1">
      <c r="J24" s="106" t="s">
        <v>453</v>
      </c>
      <c r="K24" s="107"/>
      <c r="L24" s="53">
        <v>0</v>
      </c>
    </row>
    <row r="30" spans="1:18">
      <c r="D30" s="13"/>
    </row>
  </sheetData>
  <autoFilter ref="A8:R8"/>
  <mergeCells count="4">
    <mergeCell ref="B2:I2"/>
    <mergeCell ref="F6:G6"/>
    <mergeCell ref="J23:K23"/>
    <mergeCell ref="J24:K24"/>
  </mergeCell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2:S27"/>
  <sheetViews>
    <sheetView view="pageBreakPreview" topLeftCell="A16" zoomScale="77" zoomScaleNormal="80" zoomScaleSheetLayoutView="77" workbookViewId="0">
      <selection activeCell="B16" sqref="B16"/>
    </sheetView>
  </sheetViews>
  <sheetFormatPr baseColWidth="10" defaultRowHeight="14.25"/>
  <cols>
    <col min="1" max="1" width="40.5" customWidth="1"/>
    <col min="2" max="2" width="27.875" customWidth="1"/>
    <col min="3" max="3" width="19.25" customWidth="1"/>
    <col min="4" max="4" width="21.25" customWidth="1"/>
    <col min="5" max="5" width="21.5" customWidth="1"/>
    <col min="6" max="6" width="21" customWidth="1"/>
    <col min="7" max="7" width="23.375" customWidth="1"/>
    <col min="8" max="8" width="16.375" customWidth="1"/>
    <col min="9" max="9" width="18.25" customWidth="1"/>
    <col min="10" max="11" width="23.125" customWidth="1"/>
    <col min="12" max="12" width="29.125" customWidth="1"/>
    <col min="13" max="13" width="23.125" customWidth="1"/>
    <col min="14" max="14" width="10.75" customWidth="1"/>
    <col min="15" max="15" width="18.75" customWidth="1"/>
    <col min="16" max="16" width="19" customWidth="1"/>
    <col min="17" max="17" width="10.75" customWidth="1"/>
    <col min="18" max="18" width="21" customWidth="1"/>
  </cols>
  <sheetData>
    <row r="2" spans="1:19" ht="29.25" customHeight="1">
      <c r="B2" s="108" t="s">
        <v>546</v>
      </c>
      <c r="C2" s="108"/>
      <c r="D2" s="108"/>
      <c r="E2" s="108"/>
      <c r="F2" s="108"/>
      <c r="G2" s="108"/>
      <c r="H2" s="108"/>
      <c r="I2" s="108"/>
      <c r="J2" s="51"/>
    </row>
    <row r="3" spans="1:19" ht="18">
      <c r="B3" s="51"/>
      <c r="C3" s="51"/>
      <c r="D3" s="55"/>
      <c r="E3" s="55"/>
      <c r="F3" s="55"/>
      <c r="G3" s="55"/>
      <c r="H3" s="55"/>
      <c r="I3" s="55"/>
      <c r="J3" s="51"/>
    </row>
    <row r="4" spans="1:19" ht="44.25" customHeight="1">
      <c r="B4" s="22" t="s">
        <v>8</v>
      </c>
      <c r="C4" s="109" t="s">
        <v>405</v>
      </c>
      <c r="D4" s="109"/>
      <c r="E4" s="109"/>
      <c r="F4" s="109"/>
      <c r="G4" s="109"/>
      <c r="H4" s="109"/>
      <c r="I4" s="109"/>
      <c r="J4" s="109"/>
      <c r="K4" s="6"/>
      <c r="L4" s="6"/>
      <c r="M4" s="6"/>
      <c r="N4" s="6"/>
      <c r="O4" s="6"/>
      <c r="P4" s="6"/>
      <c r="Q4" s="6"/>
      <c r="R4" s="6"/>
      <c r="S4" s="6"/>
    </row>
    <row r="5" spans="1:19" ht="18">
      <c r="B5" s="56"/>
      <c r="C5" s="51"/>
      <c r="D5" s="56"/>
      <c r="E5" s="58"/>
      <c r="F5" s="58"/>
      <c r="G5" s="58"/>
      <c r="H5" s="58"/>
      <c r="I5" s="58"/>
      <c r="J5" s="58"/>
      <c r="K5" s="7"/>
      <c r="L5" s="7"/>
      <c r="M5" s="7"/>
      <c r="N5" s="7"/>
      <c r="O5" s="7"/>
      <c r="P5" s="7"/>
      <c r="Q5" s="7"/>
      <c r="R5" s="6"/>
      <c r="S5" s="6"/>
    </row>
    <row r="6" spans="1:19" ht="27.6" customHeight="1">
      <c r="B6" s="22" t="s">
        <v>10</v>
      </c>
      <c r="C6" s="43">
        <v>45503</v>
      </c>
      <c r="D6" s="24" t="s">
        <v>9</v>
      </c>
      <c r="E6" s="25">
        <v>46752</v>
      </c>
      <c r="F6" s="113" t="s">
        <v>9</v>
      </c>
      <c r="G6" s="113"/>
      <c r="H6" s="57"/>
      <c r="I6" s="57"/>
      <c r="J6" s="57"/>
      <c r="K6" s="6"/>
      <c r="L6" s="6"/>
      <c r="M6" s="6"/>
      <c r="N6" s="6"/>
      <c r="O6" s="6"/>
      <c r="P6" s="6"/>
      <c r="Q6" s="6"/>
      <c r="R6" s="6"/>
      <c r="S6" s="6"/>
    </row>
    <row r="7" spans="1:19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45">
      <c r="A8" s="26" t="s">
        <v>533</v>
      </c>
      <c r="B8" s="9" t="s">
        <v>0</v>
      </c>
      <c r="C8" s="5" t="s">
        <v>1</v>
      </c>
      <c r="D8" s="1" t="s">
        <v>2</v>
      </c>
      <c r="E8" s="1" t="s">
        <v>23</v>
      </c>
      <c r="F8" s="1" t="s">
        <v>3</v>
      </c>
      <c r="G8" s="2" t="s">
        <v>4</v>
      </c>
      <c r="H8" s="1" t="s">
        <v>5</v>
      </c>
      <c r="I8" s="1" t="s">
        <v>6</v>
      </c>
      <c r="J8" s="1" t="s">
        <v>7</v>
      </c>
      <c r="K8" s="15" t="s">
        <v>446</v>
      </c>
      <c r="L8" s="15" t="s">
        <v>444</v>
      </c>
      <c r="M8" s="15" t="s">
        <v>399</v>
      </c>
      <c r="N8" s="3">
        <v>2024</v>
      </c>
      <c r="O8" s="3">
        <v>2025</v>
      </c>
      <c r="P8" s="3">
        <v>2026</v>
      </c>
      <c r="Q8" s="3">
        <v>2027</v>
      </c>
      <c r="R8" s="1" t="s">
        <v>400</v>
      </c>
    </row>
    <row r="9" spans="1:19" ht="294.75" customHeight="1">
      <c r="A9" s="36" t="s">
        <v>537</v>
      </c>
      <c r="B9" s="31" t="s">
        <v>53</v>
      </c>
      <c r="C9" s="31" t="s">
        <v>91</v>
      </c>
      <c r="D9" s="31" t="s">
        <v>93</v>
      </c>
      <c r="E9" s="31" t="s">
        <v>94</v>
      </c>
      <c r="F9" s="31" t="s">
        <v>95</v>
      </c>
      <c r="G9" s="31" t="s">
        <v>96</v>
      </c>
      <c r="H9" s="31">
        <v>0.82</v>
      </c>
      <c r="I9" s="31" t="s">
        <v>117</v>
      </c>
      <c r="J9" s="31" t="s">
        <v>397</v>
      </c>
      <c r="K9" s="76" t="s">
        <v>454</v>
      </c>
      <c r="L9" s="89">
        <v>1540075830</v>
      </c>
      <c r="M9" s="76" t="s">
        <v>554</v>
      </c>
      <c r="N9" s="76"/>
      <c r="O9" s="102" t="s">
        <v>126</v>
      </c>
      <c r="P9" s="90"/>
      <c r="Q9" s="90"/>
      <c r="R9" s="91"/>
    </row>
    <row r="10" spans="1:19" ht="300" customHeight="1">
      <c r="A10" s="36" t="s">
        <v>537</v>
      </c>
      <c r="B10" s="31" t="s">
        <v>53</v>
      </c>
      <c r="C10" s="31" t="s">
        <v>91</v>
      </c>
      <c r="D10" s="31" t="s">
        <v>97</v>
      </c>
      <c r="E10" s="31" t="s">
        <v>406</v>
      </c>
      <c r="F10" s="31" t="s">
        <v>102</v>
      </c>
      <c r="G10" s="31" t="s">
        <v>96</v>
      </c>
      <c r="H10" s="31">
        <v>0.62729999999999997</v>
      </c>
      <c r="I10" s="31" t="s">
        <v>117</v>
      </c>
      <c r="J10" s="31" t="s">
        <v>397</v>
      </c>
      <c r="K10" s="76" t="s">
        <v>454</v>
      </c>
      <c r="L10" s="89">
        <v>538058629</v>
      </c>
      <c r="M10" s="76" t="s">
        <v>374</v>
      </c>
      <c r="N10" s="92"/>
      <c r="O10" s="76" t="s">
        <v>127</v>
      </c>
      <c r="P10" s="90"/>
      <c r="Q10" s="90"/>
      <c r="R10" s="91"/>
    </row>
    <row r="11" spans="1:19" ht="351" customHeight="1">
      <c r="A11" s="36" t="s">
        <v>539</v>
      </c>
      <c r="B11" s="101" t="s">
        <v>53</v>
      </c>
      <c r="C11" s="31" t="s">
        <v>91</v>
      </c>
      <c r="D11" s="31" t="s">
        <v>98</v>
      </c>
      <c r="E11" s="31" t="s">
        <v>581</v>
      </c>
      <c r="F11" s="31" t="s">
        <v>580</v>
      </c>
      <c r="G11" s="31" t="s">
        <v>96</v>
      </c>
      <c r="H11" s="31">
        <v>0.82210000000000005</v>
      </c>
      <c r="I11" s="31" t="s">
        <v>117</v>
      </c>
      <c r="J11" s="31" t="s">
        <v>582</v>
      </c>
      <c r="K11" s="76" t="s">
        <v>454</v>
      </c>
      <c r="L11" s="89">
        <v>4724481937</v>
      </c>
      <c r="M11" s="76" t="s">
        <v>554</v>
      </c>
      <c r="N11" s="92"/>
      <c r="O11" s="76" t="s">
        <v>128</v>
      </c>
      <c r="P11" s="90"/>
      <c r="Q11" s="90"/>
      <c r="R11" s="91"/>
    </row>
    <row r="12" spans="1:19" ht="337.5" customHeight="1">
      <c r="A12" s="36" t="s">
        <v>539</v>
      </c>
      <c r="B12" s="86" t="s">
        <v>53</v>
      </c>
      <c r="C12" s="31" t="s">
        <v>410</v>
      </c>
      <c r="D12" s="31" t="s">
        <v>100</v>
      </c>
      <c r="E12" s="31" t="s">
        <v>99</v>
      </c>
      <c r="F12" s="31" t="s">
        <v>407</v>
      </c>
      <c r="G12" s="31" t="s">
        <v>415</v>
      </c>
      <c r="H12" s="31" t="s">
        <v>103</v>
      </c>
      <c r="I12" s="31" t="s">
        <v>117</v>
      </c>
      <c r="J12" s="31" t="s">
        <v>408</v>
      </c>
      <c r="K12" s="76" t="s">
        <v>454</v>
      </c>
      <c r="L12" s="84">
        <v>107570177422</v>
      </c>
      <c r="M12" s="76" t="s">
        <v>453</v>
      </c>
      <c r="N12" s="93"/>
      <c r="O12" s="102" t="s">
        <v>409</v>
      </c>
      <c r="P12" s="102" t="s">
        <v>545</v>
      </c>
      <c r="Q12" s="90"/>
      <c r="R12" s="91"/>
    </row>
    <row r="13" spans="1:19" ht="357.75" customHeight="1">
      <c r="A13" s="36" t="s">
        <v>539</v>
      </c>
      <c r="B13" s="31" t="s">
        <v>53</v>
      </c>
      <c r="C13" s="31" t="s">
        <v>410</v>
      </c>
      <c r="D13" s="31" t="s">
        <v>106</v>
      </c>
      <c r="E13" s="31" t="s">
        <v>105</v>
      </c>
      <c r="F13" s="31" t="s">
        <v>108</v>
      </c>
      <c r="G13" s="31" t="s">
        <v>565</v>
      </c>
      <c r="H13" s="31" t="s">
        <v>103</v>
      </c>
      <c r="I13" s="31" t="s">
        <v>117</v>
      </c>
      <c r="J13" s="31" t="s">
        <v>107</v>
      </c>
      <c r="K13" s="76" t="s">
        <v>452</v>
      </c>
      <c r="L13" s="76" t="s">
        <v>562</v>
      </c>
      <c r="M13" s="76" t="s">
        <v>374</v>
      </c>
      <c r="N13" s="88">
        <v>0.2</v>
      </c>
      <c r="O13" s="88">
        <v>0.8</v>
      </c>
      <c r="P13" s="90"/>
      <c r="Q13" s="90"/>
      <c r="R13" s="91"/>
    </row>
    <row r="14" spans="1:19" ht="306">
      <c r="A14" s="36" t="s">
        <v>539</v>
      </c>
      <c r="B14" s="31" t="s">
        <v>53</v>
      </c>
      <c r="C14" s="31" t="s">
        <v>411</v>
      </c>
      <c r="D14" s="31" t="s">
        <v>104</v>
      </c>
      <c r="E14" s="31" t="s">
        <v>412</v>
      </c>
      <c r="F14" s="31" t="s">
        <v>416</v>
      </c>
      <c r="G14" s="31" t="s">
        <v>413</v>
      </c>
      <c r="H14" s="31" t="s">
        <v>103</v>
      </c>
      <c r="I14" s="31" t="s">
        <v>117</v>
      </c>
      <c r="J14" s="31" t="s">
        <v>414</v>
      </c>
      <c r="K14" s="76" t="s">
        <v>454</v>
      </c>
      <c r="L14" s="87" t="s">
        <v>563</v>
      </c>
      <c r="M14" s="76" t="s">
        <v>453</v>
      </c>
      <c r="N14" s="90"/>
      <c r="O14" s="76" t="s">
        <v>417</v>
      </c>
      <c r="P14" s="90"/>
      <c r="Q14" s="90"/>
      <c r="R14" s="91"/>
    </row>
    <row r="15" spans="1:19" ht="354" customHeight="1">
      <c r="A15" s="36" t="s">
        <v>539</v>
      </c>
      <c r="B15" s="31" t="s">
        <v>53</v>
      </c>
      <c r="C15" s="31" t="s">
        <v>101</v>
      </c>
      <c r="D15" s="31" t="s">
        <v>110</v>
      </c>
      <c r="E15" s="31" t="s">
        <v>109</v>
      </c>
      <c r="F15" s="31" t="s">
        <v>418</v>
      </c>
      <c r="G15" s="31" t="s">
        <v>415</v>
      </c>
      <c r="H15" s="31" t="s">
        <v>103</v>
      </c>
      <c r="I15" s="31" t="s">
        <v>117</v>
      </c>
      <c r="J15" s="31" t="s">
        <v>408</v>
      </c>
      <c r="K15" s="76" t="s">
        <v>454</v>
      </c>
      <c r="L15" s="84">
        <v>2250000000</v>
      </c>
      <c r="M15" s="76" t="s">
        <v>453</v>
      </c>
      <c r="N15" s="90"/>
      <c r="O15" s="90"/>
      <c r="P15" s="76" t="s">
        <v>409</v>
      </c>
      <c r="Q15" s="76" t="s">
        <v>545</v>
      </c>
      <c r="R15" s="91"/>
    </row>
    <row r="16" spans="1:19" ht="351" customHeight="1">
      <c r="A16" s="36" t="s">
        <v>539</v>
      </c>
      <c r="B16" s="86" t="s">
        <v>90</v>
      </c>
      <c r="C16" s="31" t="s">
        <v>92</v>
      </c>
      <c r="D16" s="31" t="s">
        <v>112</v>
      </c>
      <c r="E16" s="31" t="s">
        <v>111</v>
      </c>
      <c r="F16" s="31" t="s">
        <v>418</v>
      </c>
      <c r="G16" s="31" t="s">
        <v>415</v>
      </c>
      <c r="H16" s="31" t="s">
        <v>103</v>
      </c>
      <c r="I16" s="31" t="s">
        <v>117</v>
      </c>
      <c r="J16" s="31" t="s">
        <v>408</v>
      </c>
      <c r="K16" s="76" t="s">
        <v>454</v>
      </c>
      <c r="L16" s="84">
        <v>4097023000</v>
      </c>
      <c r="M16" s="76" t="s">
        <v>453</v>
      </c>
      <c r="N16" s="90"/>
      <c r="O16" s="90"/>
      <c r="P16" s="102" t="s">
        <v>409</v>
      </c>
      <c r="Q16" s="102" t="s">
        <v>545</v>
      </c>
      <c r="R16" s="91"/>
    </row>
    <row r="17" spans="1:18" ht="369" customHeight="1">
      <c r="A17" s="36" t="s">
        <v>542</v>
      </c>
      <c r="B17" s="31" t="s">
        <v>90</v>
      </c>
      <c r="C17" s="31" t="s">
        <v>92</v>
      </c>
      <c r="D17" s="31" t="s">
        <v>112</v>
      </c>
      <c r="E17" s="31" t="s">
        <v>113</v>
      </c>
      <c r="F17" s="31" t="s">
        <v>418</v>
      </c>
      <c r="G17" s="31" t="s">
        <v>415</v>
      </c>
      <c r="H17" s="31" t="s">
        <v>103</v>
      </c>
      <c r="I17" s="31" t="s">
        <v>117</v>
      </c>
      <c r="J17" s="31" t="s">
        <v>408</v>
      </c>
      <c r="K17" s="76" t="s">
        <v>454</v>
      </c>
      <c r="L17" s="84">
        <v>25986058203</v>
      </c>
      <c r="M17" s="76" t="s">
        <v>453</v>
      </c>
      <c r="N17" s="93"/>
      <c r="O17" s="76" t="s">
        <v>409</v>
      </c>
      <c r="P17" s="76" t="s">
        <v>545</v>
      </c>
      <c r="Q17" s="90"/>
      <c r="R17" s="91"/>
    </row>
    <row r="18" spans="1:18" ht="318.75" customHeight="1">
      <c r="A18" s="36" t="s">
        <v>542</v>
      </c>
      <c r="B18" s="31" t="s">
        <v>90</v>
      </c>
      <c r="C18" s="31" t="s">
        <v>114</v>
      </c>
      <c r="D18" s="31" t="s">
        <v>115</v>
      </c>
      <c r="E18" s="31" t="s">
        <v>456</v>
      </c>
      <c r="F18" s="31" t="s">
        <v>418</v>
      </c>
      <c r="G18" s="31" t="s">
        <v>415</v>
      </c>
      <c r="H18" s="31" t="s">
        <v>103</v>
      </c>
      <c r="I18" s="31" t="s">
        <v>117</v>
      </c>
      <c r="J18" s="31" t="s">
        <v>116</v>
      </c>
      <c r="K18" s="76" t="s">
        <v>454</v>
      </c>
      <c r="L18" s="84">
        <v>1525479802</v>
      </c>
      <c r="M18" s="76" t="s">
        <v>453</v>
      </c>
      <c r="N18" s="76" t="s">
        <v>409</v>
      </c>
      <c r="O18" s="76" t="s">
        <v>545</v>
      </c>
      <c r="P18" s="90"/>
      <c r="Q18" s="90"/>
      <c r="R18" s="91"/>
    </row>
    <row r="19" spans="1:18" ht="321" customHeight="1">
      <c r="A19" s="36" t="s">
        <v>542</v>
      </c>
      <c r="B19" s="31" t="s">
        <v>53</v>
      </c>
      <c r="C19" s="31" t="s">
        <v>203</v>
      </c>
      <c r="D19" s="31" t="s">
        <v>200</v>
      </c>
      <c r="E19" s="31" t="s">
        <v>567</v>
      </c>
      <c r="F19" s="31" t="s">
        <v>202</v>
      </c>
      <c r="G19" s="31" t="s">
        <v>201</v>
      </c>
      <c r="H19" s="31">
        <v>0.91600000000000004</v>
      </c>
      <c r="I19" s="31" t="s">
        <v>204</v>
      </c>
      <c r="J19" s="31" t="s">
        <v>566</v>
      </c>
      <c r="K19" s="76" t="s">
        <v>443</v>
      </c>
      <c r="L19" s="87" t="s">
        <v>445</v>
      </c>
      <c r="M19" s="76" t="s">
        <v>374</v>
      </c>
      <c r="N19" s="94">
        <v>0.8</v>
      </c>
      <c r="O19" s="94">
        <v>0.8</v>
      </c>
      <c r="P19" s="94">
        <v>0.8</v>
      </c>
      <c r="Q19" s="94">
        <v>0.8</v>
      </c>
      <c r="R19" s="91"/>
    </row>
    <row r="20" spans="1:18" ht="336" customHeight="1">
      <c r="A20" s="36" t="s">
        <v>539</v>
      </c>
      <c r="B20" s="31" t="s">
        <v>53</v>
      </c>
      <c r="C20" s="31" t="s">
        <v>213</v>
      </c>
      <c r="D20" s="31" t="s">
        <v>205</v>
      </c>
      <c r="E20" s="31" t="s">
        <v>206</v>
      </c>
      <c r="F20" s="31" t="s">
        <v>207</v>
      </c>
      <c r="G20" s="31" t="s">
        <v>208</v>
      </c>
      <c r="H20" s="31" t="s">
        <v>103</v>
      </c>
      <c r="I20" s="31" t="s">
        <v>209</v>
      </c>
      <c r="J20" s="31" t="s">
        <v>210</v>
      </c>
      <c r="K20" s="76" t="s">
        <v>443</v>
      </c>
      <c r="L20" s="84">
        <f>(3500000*12)*4</f>
        <v>168000000</v>
      </c>
      <c r="M20" s="76" t="s">
        <v>374</v>
      </c>
      <c r="N20" s="76" t="s">
        <v>211</v>
      </c>
      <c r="O20" s="76" t="s">
        <v>211</v>
      </c>
      <c r="P20" s="76" t="s">
        <v>211</v>
      </c>
      <c r="Q20" s="76" t="s">
        <v>211</v>
      </c>
      <c r="R20" s="91"/>
    </row>
    <row r="21" spans="1:18" ht="331.5" customHeight="1">
      <c r="A21" s="36" t="s">
        <v>539</v>
      </c>
      <c r="B21" s="31" t="s">
        <v>53</v>
      </c>
      <c r="C21" s="31" t="s">
        <v>213</v>
      </c>
      <c r="D21" s="31" t="s">
        <v>212</v>
      </c>
      <c r="E21" s="31" t="s">
        <v>214</v>
      </c>
      <c r="F21" s="31" t="s">
        <v>218</v>
      </c>
      <c r="G21" s="31" t="s">
        <v>215</v>
      </c>
      <c r="H21" s="31" t="s">
        <v>217</v>
      </c>
      <c r="I21" s="31" t="s">
        <v>209</v>
      </c>
      <c r="J21" s="31" t="s">
        <v>216</v>
      </c>
      <c r="K21" s="76" t="s">
        <v>455</v>
      </c>
      <c r="L21" s="83">
        <f>(3500000*12)*4</f>
        <v>168000000</v>
      </c>
      <c r="M21" s="76" t="s">
        <v>374</v>
      </c>
      <c r="N21" s="95">
        <v>4.0000000000000001E-3</v>
      </c>
      <c r="O21" s="95">
        <v>6.0000000000000001E-3</v>
      </c>
      <c r="P21" s="95">
        <v>8.0000000000000002E-3</v>
      </c>
      <c r="Q21" s="90" t="s">
        <v>219</v>
      </c>
      <c r="R21" s="91"/>
    </row>
    <row r="22" spans="1:18" ht="331.5" customHeight="1">
      <c r="A22" s="36" t="s">
        <v>537</v>
      </c>
      <c r="B22" s="86" t="s">
        <v>53</v>
      </c>
      <c r="C22" s="31" t="s">
        <v>410</v>
      </c>
      <c r="D22" s="31" t="s">
        <v>571</v>
      </c>
      <c r="E22" s="31" t="s">
        <v>572</v>
      </c>
      <c r="F22" s="31" t="s">
        <v>576</v>
      </c>
      <c r="G22" s="31" t="s">
        <v>96</v>
      </c>
      <c r="H22" s="31" t="s">
        <v>103</v>
      </c>
      <c r="I22" s="31" t="s">
        <v>117</v>
      </c>
      <c r="J22" s="31" t="s">
        <v>397</v>
      </c>
      <c r="K22" s="76" t="s">
        <v>454</v>
      </c>
      <c r="L22" s="83">
        <v>300000000</v>
      </c>
      <c r="M22" s="76" t="s">
        <v>453</v>
      </c>
      <c r="N22" s="95"/>
      <c r="O22" s="94"/>
      <c r="P22" s="103">
        <v>1</v>
      </c>
      <c r="Q22" s="90"/>
      <c r="R22" s="91"/>
    </row>
    <row r="23" spans="1:18" ht="331.5" customHeight="1">
      <c r="A23" s="36" t="s">
        <v>537</v>
      </c>
      <c r="B23" s="86" t="s">
        <v>53</v>
      </c>
      <c r="C23" s="31" t="s">
        <v>410</v>
      </c>
      <c r="D23" s="31" t="s">
        <v>573</v>
      </c>
      <c r="E23" s="31" t="s">
        <v>574</v>
      </c>
      <c r="F23" s="31" t="s">
        <v>577</v>
      </c>
      <c r="G23" s="31" t="s">
        <v>96</v>
      </c>
      <c r="H23" s="31" t="s">
        <v>103</v>
      </c>
      <c r="I23" s="31" t="s">
        <v>117</v>
      </c>
      <c r="J23" s="31" t="s">
        <v>397</v>
      </c>
      <c r="K23" s="76" t="s">
        <v>454</v>
      </c>
      <c r="L23" s="83">
        <v>300000000</v>
      </c>
      <c r="M23" s="76" t="s">
        <v>453</v>
      </c>
      <c r="N23" s="95"/>
      <c r="O23" s="94"/>
      <c r="P23" s="103">
        <v>1</v>
      </c>
      <c r="Q23" s="90"/>
      <c r="R23" s="91"/>
    </row>
    <row r="24" spans="1:18" ht="331.5" customHeight="1">
      <c r="A24" s="36" t="s">
        <v>537</v>
      </c>
      <c r="B24" s="86" t="s">
        <v>53</v>
      </c>
      <c r="C24" s="31" t="s">
        <v>410</v>
      </c>
      <c r="D24" s="31" t="s">
        <v>575</v>
      </c>
      <c r="E24" s="31" t="s">
        <v>578</v>
      </c>
      <c r="F24" s="31" t="s">
        <v>579</v>
      </c>
      <c r="G24" s="31" t="s">
        <v>96</v>
      </c>
      <c r="H24" s="31" t="s">
        <v>103</v>
      </c>
      <c r="I24" s="31" t="s">
        <v>117</v>
      </c>
      <c r="J24" s="31" t="s">
        <v>397</v>
      </c>
      <c r="K24" s="76" t="s">
        <v>454</v>
      </c>
      <c r="L24" s="83">
        <v>4890000000</v>
      </c>
      <c r="M24" s="100" t="s">
        <v>453</v>
      </c>
      <c r="N24" s="95"/>
      <c r="O24" s="95"/>
      <c r="P24" s="103">
        <v>1</v>
      </c>
      <c r="Q24" s="90"/>
      <c r="R24" s="91"/>
    </row>
    <row r="25" spans="1:18" ht="28.5" customHeight="1">
      <c r="A25" s="59"/>
      <c r="B25" s="60"/>
      <c r="C25" s="61"/>
      <c r="D25" s="60"/>
      <c r="E25" s="60"/>
      <c r="F25" s="60"/>
      <c r="G25" s="62"/>
      <c r="H25" s="60"/>
      <c r="I25" s="60"/>
      <c r="J25" s="114" t="s">
        <v>374</v>
      </c>
      <c r="K25" s="114"/>
      <c r="L25" s="98">
        <f>+L20+L21+L10+L20+L21</f>
        <v>1210058629</v>
      </c>
      <c r="M25" s="60"/>
      <c r="N25" s="64"/>
      <c r="O25" s="64"/>
      <c r="P25" s="64"/>
      <c r="Q25" s="64"/>
      <c r="R25" s="63"/>
    </row>
    <row r="26" spans="1:18" ht="43.5" customHeight="1">
      <c r="A26" s="104" t="s">
        <v>583</v>
      </c>
      <c r="B26" s="63"/>
      <c r="C26" s="63"/>
      <c r="D26" s="63"/>
      <c r="E26" s="63"/>
      <c r="F26" s="63"/>
      <c r="G26" s="40"/>
      <c r="H26" s="63"/>
      <c r="I26" s="63"/>
      <c r="J26" s="114" t="s">
        <v>453</v>
      </c>
      <c r="K26" s="114"/>
      <c r="L26" s="99">
        <f>+L9+L11+L12+L15+L16+L17+L18+L22+L23+L24</f>
        <v>153183296194</v>
      </c>
      <c r="M26" s="96"/>
      <c r="N26" s="63"/>
      <c r="O26" s="97"/>
      <c r="P26" s="63"/>
      <c r="Q26" s="63"/>
      <c r="R26" s="97"/>
    </row>
    <row r="27" spans="1:18" ht="30">
      <c r="A27" s="104" t="s">
        <v>584</v>
      </c>
    </row>
  </sheetData>
  <autoFilter ref="A8:S27"/>
  <mergeCells count="5">
    <mergeCell ref="B2:I2"/>
    <mergeCell ref="F6:G6"/>
    <mergeCell ref="C4:J4"/>
    <mergeCell ref="J25:K25"/>
    <mergeCell ref="J26:K26"/>
  </mergeCells>
  <hyperlinks>
    <hyperlink ref="L11" r:id="rId1" display="callto:4.724.481.937"/>
  </hyperlinks>
  <pageMargins left="0.70866141732283472" right="0.70866141732283472" top="0.74803149606299213" bottom="0.74803149606299213" header="0.31496062992125984" footer="0.31496062992125984"/>
  <pageSetup scale="3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S22"/>
  <sheetViews>
    <sheetView view="pageBreakPreview" topLeftCell="A15" zoomScale="50" zoomScaleNormal="80" zoomScaleSheetLayoutView="50" workbookViewId="0">
      <selection activeCell="C16" sqref="C16"/>
    </sheetView>
  </sheetViews>
  <sheetFormatPr baseColWidth="10" defaultRowHeight="14.25"/>
  <cols>
    <col min="1" max="1" width="44.125" customWidth="1"/>
    <col min="2" max="2" width="27.125" customWidth="1"/>
    <col min="3" max="3" width="22.125" customWidth="1"/>
    <col min="4" max="4" width="29.375" customWidth="1"/>
    <col min="5" max="5" width="20.625" customWidth="1"/>
    <col min="6" max="6" width="16.375" customWidth="1"/>
    <col min="7" max="7" width="28.375" customWidth="1"/>
    <col min="9" max="9" width="17.375" customWidth="1"/>
    <col min="10" max="10" width="23.125" customWidth="1"/>
    <col min="11" max="11" width="19.625" customWidth="1"/>
    <col min="12" max="12" width="21.125" customWidth="1"/>
    <col min="13" max="13" width="22.125" customWidth="1"/>
    <col min="14" max="17" width="9.25" customWidth="1"/>
    <col min="18" max="18" width="21.125" customWidth="1"/>
  </cols>
  <sheetData>
    <row r="1" spans="1:19" ht="31.5" customHeight="1">
      <c r="B1" s="108" t="s">
        <v>14</v>
      </c>
      <c r="C1" s="108"/>
      <c r="D1" s="108"/>
      <c r="E1" s="108"/>
      <c r="F1" s="108"/>
      <c r="G1" s="108"/>
      <c r="H1" s="108"/>
      <c r="I1" s="108"/>
      <c r="J1" s="51"/>
      <c r="K1" s="51"/>
      <c r="L1" s="51"/>
      <c r="M1" s="51"/>
      <c r="N1" s="51"/>
      <c r="O1" s="51"/>
      <c r="P1" s="51"/>
      <c r="Q1" s="51"/>
      <c r="R1" s="51"/>
    </row>
    <row r="2" spans="1:19" ht="18">
      <c r="B2" s="51"/>
      <c r="C2" s="51"/>
      <c r="D2" s="55"/>
      <c r="E2" s="55"/>
      <c r="F2" s="55"/>
      <c r="G2" s="55"/>
      <c r="H2" s="55"/>
      <c r="I2" s="55"/>
      <c r="J2" s="51"/>
      <c r="K2" s="51"/>
      <c r="L2" s="51"/>
      <c r="M2" s="51"/>
      <c r="N2" s="51"/>
      <c r="O2" s="51"/>
      <c r="P2" s="51"/>
      <c r="Q2" s="51"/>
      <c r="R2" s="51"/>
    </row>
    <row r="3" spans="1:19" ht="43.5" customHeight="1">
      <c r="B3" s="22" t="s">
        <v>8</v>
      </c>
      <c r="C3" s="109" t="s">
        <v>118</v>
      </c>
      <c r="D3" s="109"/>
      <c r="E3" s="109"/>
      <c r="F3" s="109"/>
      <c r="G3" s="109"/>
      <c r="H3" s="109"/>
      <c r="I3" s="109"/>
      <c r="J3" s="109"/>
      <c r="K3" s="66"/>
      <c r="L3" s="66"/>
      <c r="M3" s="66"/>
      <c r="N3" s="66"/>
      <c r="O3" s="66"/>
      <c r="P3" s="66"/>
      <c r="Q3" s="66"/>
      <c r="R3" s="57"/>
      <c r="S3" s="6"/>
    </row>
    <row r="4" spans="1:19" ht="18">
      <c r="B4" s="56"/>
      <c r="C4" s="51"/>
      <c r="D4" s="56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7"/>
      <c r="S4" s="6"/>
    </row>
    <row r="5" spans="1:19" ht="40.5" customHeight="1">
      <c r="B5" s="22" t="s">
        <v>10</v>
      </c>
      <c r="C5" s="43">
        <v>45503</v>
      </c>
      <c r="D5" s="24" t="s">
        <v>9</v>
      </c>
      <c r="E5" s="25">
        <v>46752</v>
      </c>
      <c r="F5" s="113" t="s">
        <v>9</v>
      </c>
      <c r="G5" s="113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6"/>
    </row>
    <row r="6" spans="1:19" ht="18">
      <c r="B6" s="51"/>
      <c r="C6" s="51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4"/>
    </row>
    <row r="7" spans="1:19" ht="54">
      <c r="A7" s="26" t="s">
        <v>533</v>
      </c>
      <c r="B7" s="27" t="s">
        <v>0</v>
      </c>
      <c r="C7" s="28" t="s">
        <v>1</v>
      </c>
      <c r="D7" s="26" t="s">
        <v>2</v>
      </c>
      <c r="E7" s="26" t="s">
        <v>23</v>
      </c>
      <c r="F7" s="26" t="s">
        <v>3</v>
      </c>
      <c r="G7" s="29" t="s">
        <v>4</v>
      </c>
      <c r="H7" s="26" t="s">
        <v>5</v>
      </c>
      <c r="I7" s="1" t="s">
        <v>6</v>
      </c>
      <c r="J7" s="26" t="s">
        <v>7</v>
      </c>
      <c r="K7" s="30" t="s">
        <v>446</v>
      </c>
      <c r="L7" s="30" t="s">
        <v>444</v>
      </c>
      <c r="M7" s="30" t="s">
        <v>399</v>
      </c>
      <c r="N7" s="34">
        <v>2024</v>
      </c>
      <c r="O7" s="34">
        <v>2025</v>
      </c>
      <c r="P7" s="34">
        <v>2026</v>
      </c>
      <c r="Q7" s="34">
        <v>2027</v>
      </c>
      <c r="R7" s="1" t="s">
        <v>400</v>
      </c>
    </row>
    <row r="8" spans="1:19" ht="293.25" customHeight="1">
      <c r="A8" s="36" t="s">
        <v>537</v>
      </c>
      <c r="B8" s="31" t="s">
        <v>134</v>
      </c>
      <c r="C8" s="31" t="s">
        <v>120</v>
      </c>
      <c r="D8" s="31" t="s">
        <v>119</v>
      </c>
      <c r="E8" s="31" t="s">
        <v>131</v>
      </c>
      <c r="F8" s="31" t="s">
        <v>342</v>
      </c>
      <c r="G8" s="31" t="s">
        <v>132</v>
      </c>
      <c r="H8" s="46">
        <v>0.92469999999999997</v>
      </c>
      <c r="I8" s="31" t="s">
        <v>133</v>
      </c>
      <c r="J8" s="31" t="s">
        <v>138</v>
      </c>
      <c r="K8" s="31" t="s">
        <v>443</v>
      </c>
      <c r="L8" s="31" t="s">
        <v>445</v>
      </c>
      <c r="M8" s="31" t="s">
        <v>374</v>
      </c>
      <c r="N8" s="31" t="s">
        <v>141</v>
      </c>
      <c r="O8" s="31" t="s">
        <v>141</v>
      </c>
      <c r="P8" s="31" t="s">
        <v>141</v>
      </c>
      <c r="Q8" s="31" t="s">
        <v>141</v>
      </c>
      <c r="R8" s="45"/>
    </row>
    <row r="9" spans="1:19" ht="285" customHeight="1">
      <c r="A9" s="36" t="s">
        <v>537</v>
      </c>
      <c r="B9" s="31" t="s">
        <v>134</v>
      </c>
      <c r="C9" s="31" t="s">
        <v>130</v>
      </c>
      <c r="D9" s="31" t="s">
        <v>121</v>
      </c>
      <c r="E9" s="31" t="s">
        <v>135</v>
      </c>
      <c r="F9" s="31" t="s">
        <v>136</v>
      </c>
      <c r="G9" s="31" t="s">
        <v>137</v>
      </c>
      <c r="H9" s="46">
        <v>0.97789999999999999</v>
      </c>
      <c r="I9" s="31" t="s">
        <v>133</v>
      </c>
      <c r="J9" s="31" t="s">
        <v>139</v>
      </c>
      <c r="K9" s="31" t="s">
        <v>443</v>
      </c>
      <c r="L9" s="31" t="s">
        <v>445</v>
      </c>
      <c r="M9" s="31" t="s">
        <v>374</v>
      </c>
      <c r="N9" s="31" t="s">
        <v>141</v>
      </c>
      <c r="O9" s="31" t="s">
        <v>141</v>
      </c>
      <c r="P9" s="31" t="s">
        <v>141</v>
      </c>
      <c r="Q9" s="31" t="s">
        <v>141</v>
      </c>
      <c r="R9" s="45"/>
    </row>
    <row r="10" spans="1:19" ht="296.25" customHeight="1">
      <c r="A10" s="36" t="s">
        <v>537</v>
      </c>
      <c r="B10" s="31" t="s">
        <v>134</v>
      </c>
      <c r="C10" s="31" t="s">
        <v>130</v>
      </c>
      <c r="D10" s="31" t="s">
        <v>129</v>
      </c>
      <c r="E10" s="31" t="s">
        <v>140</v>
      </c>
      <c r="F10" s="31" t="s">
        <v>143</v>
      </c>
      <c r="G10" s="31" t="s">
        <v>142</v>
      </c>
      <c r="H10" s="46">
        <v>0.94789999999999996</v>
      </c>
      <c r="I10" s="31" t="s">
        <v>133</v>
      </c>
      <c r="J10" s="31" t="s">
        <v>148</v>
      </c>
      <c r="K10" s="31" t="s">
        <v>443</v>
      </c>
      <c r="L10" s="31" t="s">
        <v>445</v>
      </c>
      <c r="M10" s="31" t="s">
        <v>374</v>
      </c>
      <c r="N10" s="35">
        <v>0.9</v>
      </c>
      <c r="O10" s="35">
        <v>0.9</v>
      </c>
      <c r="P10" s="35">
        <v>0.9</v>
      </c>
      <c r="Q10" s="35">
        <v>0.9</v>
      </c>
      <c r="R10" s="45"/>
    </row>
    <row r="11" spans="1:19" ht="350.25" customHeight="1">
      <c r="A11" s="36" t="s">
        <v>537</v>
      </c>
      <c r="B11" s="31" t="s">
        <v>134</v>
      </c>
      <c r="C11" s="31" t="s">
        <v>144</v>
      </c>
      <c r="D11" s="31" t="s">
        <v>146</v>
      </c>
      <c r="E11" s="31" t="s">
        <v>145</v>
      </c>
      <c r="F11" s="31" t="s">
        <v>145</v>
      </c>
      <c r="G11" s="31" t="s">
        <v>147</v>
      </c>
      <c r="H11" s="38">
        <v>0.8</v>
      </c>
      <c r="I11" s="31" t="s">
        <v>133</v>
      </c>
      <c r="J11" s="31" t="s">
        <v>149</v>
      </c>
      <c r="K11" s="31" t="s">
        <v>443</v>
      </c>
      <c r="L11" s="83">
        <f>+(193622000)*4</f>
        <v>774488000</v>
      </c>
      <c r="M11" s="31" t="s">
        <v>374</v>
      </c>
      <c r="N11" s="35">
        <v>0.8</v>
      </c>
      <c r="O11" s="35">
        <v>0.8</v>
      </c>
      <c r="P11" s="35">
        <v>0.8</v>
      </c>
      <c r="Q11" s="35">
        <v>0.8</v>
      </c>
      <c r="R11" s="45"/>
    </row>
    <row r="12" spans="1:19" ht="289.5" customHeight="1">
      <c r="A12" s="36" t="s">
        <v>537</v>
      </c>
      <c r="B12" s="31" t="s">
        <v>134</v>
      </c>
      <c r="C12" s="31" t="s">
        <v>150</v>
      </c>
      <c r="D12" s="31" t="s">
        <v>153</v>
      </c>
      <c r="E12" s="31" t="s">
        <v>162</v>
      </c>
      <c r="F12" s="31" t="s">
        <v>151</v>
      </c>
      <c r="G12" s="31" t="s">
        <v>152</v>
      </c>
      <c r="H12" s="46">
        <v>0.84560000000000002</v>
      </c>
      <c r="I12" s="31" t="s">
        <v>133</v>
      </c>
      <c r="J12" s="31" t="s">
        <v>154</v>
      </c>
      <c r="K12" s="31" t="s">
        <v>457</v>
      </c>
      <c r="L12" s="83">
        <f>5000000*4</f>
        <v>20000000</v>
      </c>
      <c r="M12" s="31" t="s">
        <v>374</v>
      </c>
      <c r="N12" s="35">
        <v>0.8</v>
      </c>
      <c r="O12" s="35">
        <v>0.8</v>
      </c>
      <c r="P12" s="35">
        <v>0.8</v>
      </c>
      <c r="Q12" s="35">
        <v>0.8</v>
      </c>
      <c r="R12" s="45"/>
    </row>
    <row r="13" spans="1:19" ht="312" customHeight="1">
      <c r="A13" s="36" t="s">
        <v>537</v>
      </c>
      <c r="B13" s="31" t="s">
        <v>134</v>
      </c>
      <c r="C13" s="31" t="s">
        <v>155</v>
      </c>
      <c r="D13" s="31" t="s">
        <v>156</v>
      </c>
      <c r="E13" s="31" t="s">
        <v>157</v>
      </c>
      <c r="F13" s="31" t="s">
        <v>158</v>
      </c>
      <c r="G13" s="31" t="s">
        <v>159</v>
      </c>
      <c r="H13" s="38">
        <v>0.96</v>
      </c>
      <c r="I13" s="31" t="s">
        <v>133</v>
      </c>
      <c r="J13" s="31" t="s">
        <v>160</v>
      </c>
      <c r="K13" s="31" t="s">
        <v>443</v>
      </c>
      <c r="L13" s="31" t="s">
        <v>445</v>
      </c>
      <c r="M13" s="31" t="s">
        <v>374</v>
      </c>
      <c r="N13" s="35">
        <v>0.9</v>
      </c>
      <c r="O13" s="35">
        <v>0.9</v>
      </c>
      <c r="P13" s="35">
        <v>0.9</v>
      </c>
      <c r="Q13" s="35">
        <v>0.9</v>
      </c>
      <c r="R13" s="45"/>
    </row>
    <row r="14" spans="1:19" ht="300" customHeight="1">
      <c r="A14" s="36" t="s">
        <v>537</v>
      </c>
      <c r="B14" s="31" t="s">
        <v>134</v>
      </c>
      <c r="C14" s="31" t="s">
        <v>155</v>
      </c>
      <c r="D14" s="31" t="s">
        <v>161</v>
      </c>
      <c r="E14" s="31" t="s">
        <v>163</v>
      </c>
      <c r="F14" s="31" t="s">
        <v>164</v>
      </c>
      <c r="G14" s="31" t="s">
        <v>166</v>
      </c>
      <c r="H14" s="38">
        <v>0.8</v>
      </c>
      <c r="I14" s="31" t="s">
        <v>133</v>
      </c>
      <c r="J14" s="31" t="s">
        <v>165</v>
      </c>
      <c r="K14" s="31" t="s">
        <v>457</v>
      </c>
      <c r="L14" s="83">
        <f>20000000*4</f>
        <v>80000000</v>
      </c>
      <c r="M14" s="31" t="s">
        <v>374</v>
      </c>
      <c r="N14" s="35">
        <v>0.8</v>
      </c>
      <c r="O14" s="35">
        <v>0.8</v>
      </c>
      <c r="P14" s="35">
        <v>0.8</v>
      </c>
      <c r="Q14" s="35">
        <v>0.8</v>
      </c>
      <c r="R14" s="45"/>
    </row>
    <row r="15" spans="1:19" ht="309" customHeight="1">
      <c r="A15" s="36" t="s">
        <v>537</v>
      </c>
      <c r="B15" s="31" t="s">
        <v>270</v>
      </c>
      <c r="C15" s="31" t="s">
        <v>271</v>
      </c>
      <c r="D15" s="31" t="s">
        <v>275</v>
      </c>
      <c r="E15" s="31" t="s">
        <v>272</v>
      </c>
      <c r="F15" s="31" t="s">
        <v>273</v>
      </c>
      <c r="G15" s="31" t="s">
        <v>274</v>
      </c>
      <c r="H15" s="38" t="s">
        <v>103</v>
      </c>
      <c r="I15" s="31" t="s">
        <v>270</v>
      </c>
      <c r="J15" s="31" t="s">
        <v>276</v>
      </c>
      <c r="K15" s="31" t="s">
        <v>443</v>
      </c>
      <c r="L15" s="31" t="s">
        <v>445</v>
      </c>
      <c r="M15" s="31" t="s">
        <v>374</v>
      </c>
      <c r="N15" s="35">
        <v>0.8</v>
      </c>
      <c r="O15" s="35">
        <v>0.8</v>
      </c>
      <c r="P15" s="35">
        <v>0.8</v>
      </c>
      <c r="Q15" s="35">
        <v>0.8</v>
      </c>
      <c r="R15" s="45"/>
    </row>
    <row r="16" spans="1:19" ht="322.5" customHeight="1">
      <c r="A16" s="36" t="s">
        <v>537</v>
      </c>
      <c r="B16" s="31" t="s">
        <v>270</v>
      </c>
      <c r="C16" s="31" t="s">
        <v>277</v>
      </c>
      <c r="D16" s="76" t="s">
        <v>321</v>
      </c>
      <c r="E16" s="31" t="s">
        <v>320</v>
      </c>
      <c r="F16" s="31" t="s">
        <v>322</v>
      </c>
      <c r="G16" s="31" t="s">
        <v>324</v>
      </c>
      <c r="H16" s="38" t="s">
        <v>103</v>
      </c>
      <c r="I16" s="31" t="s">
        <v>270</v>
      </c>
      <c r="J16" s="31" t="s">
        <v>323</v>
      </c>
      <c r="K16" s="31" t="s">
        <v>443</v>
      </c>
      <c r="L16" s="32">
        <f>23948628*4</f>
        <v>95794512</v>
      </c>
      <c r="M16" s="31" t="s">
        <v>374</v>
      </c>
      <c r="N16" s="39"/>
      <c r="O16" s="31" t="s">
        <v>328</v>
      </c>
      <c r="P16" s="39"/>
      <c r="Q16" s="39"/>
      <c r="R16" s="45"/>
    </row>
    <row r="17" spans="1:18" ht="352.5" customHeight="1">
      <c r="A17" s="36" t="s">
        <v>537</v>
      </c>
      <c r="B17" s="31" t="s">
        <v>270</v>
      </c>
      <c r="C17" s="31" t="s">
        <v>331</v>
      </c>
      <c r="D17" s="76" t="s">
        <v>325</v>
      </c>
      <c r="E17" s="31" t="s">
        <v>326</v>
      </c>
      <c r="F17" s="31" t="s">
        <v>327</v>
      </c>
      <c r="G17" s="31" t="s">
        <v>329</v>
      </c>
      <c r="H17" s="31" t="s">
        <v>103</v>
      </c>
      <c r="I17" s="31" t="s">
        <v>270</v>
      </c>
      <c r="J17" s="31" t="s">
        <v>330</v>
      </c>
      <c r="K17" s="31" t="s">
        <v>458</v>
      </c>
      <c r="L17" s="83">
        <f>+((2800000*12))*4</f>
        <v>134400000</v>
      </c>
      <c r="M17" s="31" t="s">
        <v>374</v>
      </c>
      <c r="N17" s="39">
        <v>1</v>
      </c>
      <c r="O17" s="39"/>
      <c r="P17" s="39"/>
      <c r="Q17" s="39"/>
      <c r="R17" s="45"/>
    </row>
    <row r="18" spans="1:18" ht="339" customHeight="1">
      <c r="A18" s="36" t="s">
        <v>537</v>
      </c>
      <c r="B18" s="31" t="s">
        <v>270</v>
      </c>
      <c r="C18" s="31" t="s">
        <v>332</v>
      </c>
      <c r="D18" s="31" t="s">
        <v>336</v>
      </c>
      <c r="E18" s="31" t="s">
        <v>333</v>
      </c>
      <c r="F18" s="31" t="s">
        <v>334</v>
      </c>
      <c r="G18" s="31" t="s">
        <v>335</v>
      </c>
      <c r="H18" s="31" t="s">
        <v>103</v>
      </c>
      <c r="I18" s="31" t="s">
        <v>270</v>
      </c>
      <c r="J18" s="31" t="s">
        <v>337</v>
      </c>
      <c r="K18" s="31" t="s">
        <v>458</v>
      </c>
      <c r="L18" s="31" t="s">
        <v>563</v>
      </c>
      <c r="M18" s="31" t="s">
        <v>374</v>
      </c>
      <c r="N18" s="39"/>
      <c r="O18" s="31" t="s">
        <v>564</v>
      </c>
      <c r="P18" s="39"/>
      <c r="Q18" s="39"/>
      <c r="R18" s="45"/>
    </row>
    <row r="19" spans="1:18" ht="346.5" customHeight="1">
      <c r="A19" s="36" t="s">
        <v>537</v>
      </c>
      <c r="B19" s="31" t="s">
        <v>270</v>
      </c>
      <c r="C19" s="31" t="s">
        <v>344</v>
      </c>
      <c r="D19" s="31" t="s">
        <v>345</v>
      </c>
      <c r="E19" s="31" t="s">
        <v>343</v>
      </c>
      <c r="F19" s="31" t="s">
        <v>346</v>
      </c>
      <c r="G19" s="31" t="s">
        <v>398</v>
      </c>
      <c r="H19" s="31" t="s">
        <v>347</v>
      </c>
      <c r="I19" s="31" t="s">
        <v>270</v>
      </c>
      <c r="J19" s="31" t="s">
        <v>348</v>
      </c>
      <c r="K19" s="31" t="s">
        <v>458</v>
      </c>
      <c r="L19" s="31" t="s">
        <v>563</v>
      </c>
      <c r="M19" s="31" t="s">
        <v>374</v>
      </c>
      <c r="N19" s="39">
        <v>4</v>
      </c>
      <c r="O19" s="39">
        <v>4</v>
      </c>
      <c r="P19" s="39">
        <v>4</v>
      </c>
      <c r="Q19" s="39">
        <v>4</v>
      </c>
      <c r="R19" s="39"/>
    </row>
    <row r="20" spans="1:18" ht="18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18" ht="32.25" customHeight="1">
      <c r="B21" s="51"/>
      <c r="C21" s="51"/>
      <c r="D21" s="51"/>
      <c r="E21" s="51"/>
      <c r="F21" s="51"/>
      <c r="G21" s="51"/>
      <c r="H21" s="51"/>
      <c r="I21" s="51"/>
      <c r="J21" s="115" t="s">
        <v>374</v>
      </c>
      <c r="K21" s="116"/>
      <c r="L21" s="52">
        <f>+L17+L16+L14+L12+L11</f>
        <v>1104682512</v>
      </c>
      <c r="M21" s="51"/>
      <c r="N21" s="51"/>
      <c r="O21" s="51"/>
      <c r="P21" s="51"/>
      <c r="Q21" s="51"/>
      <c r="R21" s="51"/>
    </row>
    <row r="22" spans="1:18" ht="35.25" customHeight="1">
      <c r="B22" s="51"/>
      <c r="C22" s="51"/>
      <c r="D22" s="51"/>
      <c r="E22" s="51"/>
      <c r="F22" s="51"/>
      <c r="G22" s="51"/>
      <c r="H22" s="51"/>
      <c r="I22" s="51"/>
      <c r="J22" s="115" t="s">
        <v>453</v>
      </c>
      <c r="K22" s="116"/>
      <c r="L22" s="53">
        <v>0</v>
      </c>
      <c r="M22" s="51"/>
      <c r="N22" s="51"/>
      <c r="O22" s="51"/>
      <c r="P22" s="51"/>
      <c r="Q22" s="51"/>
      <c r="R22" s="51"/>
    </row>
  </sheetData>
  <mergeCells count="5">
    <mergeCell ref="B1:I1"/>
    <mergeCell ref="F5:G5"/>
    <mergeCell ref="J21:K21"/>
    <mergeCell ref="J22:K22"/>
    <mergeCell ref="C3:J3"/>
  </mergeCell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S22"/>
  <sheetViews>
    <sheetView view="pageBreakPreview" zoomScale="60" zoomScaleNormal="100" workbookViewId="0">
      <selection activeCell="C18" sqref="C18"/>
    </sheetView>
  </sheetViews>
  <sheetFormatPr baseColWidth="10" defaultRowHeight="14.25"/>
  <cols>
    <col min="1" max="1" width="43.5" customWidth="1"/>
    <col min="2" max="2" width="22.375" customWidth="1"/>
    <col min="3" max="3" width="18" customWidth="1"/>
    <col min="4" max="4" width="24.25" customWidth="1"/>
    <col min="5" max="5" width="24.5" customWidth="1"/>
    <col min="6" max="6" width="19.5" customWidth="1"/>
    <col min="7" max="7" width="23.5" customWidth="1"/>
    <col min="8" max="8" width="15.375" customWidth="1"/>
    <col min="9" max="9" width="20.5" customWidth="1"/>
    <col min="10" max="10" width="21.375" customWidth="1"/>
    <col min="11" max="11" width="18.875" customWidth="1"/>
    <col min="12" max="12" width="20.625" customWidth="1"/>
    <col min="13" max="13" width="23.125" customWidth="1"/>
    <col min="14" max="17" width="11.125" customWidth="1"/>
    <col min="18" max="18" width="16.375" customWidth="1"/>
  </cols>
  <sheetData>
    <row r="1" spans="1:19" ht="27" customHeight="1">
      <c r="B1" s="108" t="s">
        <v>19</v>
      </c>
      <c r="C1" s="108"/>
      <c r="D1" s="108"/>
      <c r="E1" s="108"/>
      <c r="F1" s="108"/>
      <c r="G1" s="108"/>
      <c r="H1" s="108"/>
      <c r="I1" s="108"/>
    </row>
    <row r="2" spans="1:19" ht="18">
      <c r="B2" s="51"/>
      <c r="C2" s="51"/>
      <c r="D2" s="55"/>
      <c r="E2" s="55"/>
      <c r="F2" s="55"/>
      <c r="G2" s="55"/>
      <c r="H2" s="55"/>
      <c r="I2" s="55"/>
    </row>
    <row r="3" spans="1:19" ht="29.25" customHeight="1">
      <c r="B3" s="22" t="s">
        <v>8</v>
      </c>
      <c r="C3" s="117" t="s">
        <v>402</v>
      </c>
      <c r="D3" s="117"/>
      <c r="E3" s="117"/>
      <c r="F3" s="117"/>
      <c r="G3" s="117"/>
      <c r="H3" s="57"/>
      <c r="I3" s="57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8">
      <c r="B4" s="56"/>
      <c r="C4" s="51"/>
      <c r="D4" s="56"/>
      <c r="E4" s="58"/>
      <c r="F4" s="58"/>
      <c r="G4" s="58"/>
      <c r="H4" s="58"/>
      <c r="I4" s="58"/>
      <c r="J4" s="7"/>
      <c r="K4" s="7"/>
      <c r="L4" s="7"/>
      <c r="M4" s="7"/>
      <c r="N4" s="7"/>
      <c r="O4" s="7"/>
      <c r="P4" s="7"/>
      <c r="Q4" s="7"/>
      <c r="R4" s="6"/>
      <c r="S4" s="6"/>
    </row>
    <row r="5" spans="1:19" ht="37.5" customHeight="1">
      <c r="B5" s="22" t="s">
        <v>10</v>
      </c>
      <c r="C5" s="43">
        <v>45503</v>
      </c>
      <c r="D5" s="24" t="s">
        <v>9</v>
      </c>
      <c r="E5" s="25">
        <v>46752</v>
      </c>
      <c r="F5" s="113" t="s">
        <v>9</v>
      </c>
      <c r="G5" s="113"/>
      <c r="H5" s="57"/>
      <c r="I5" s="57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54">
      <c r="A7" s="26" t="s">
        <v>533</v>
      </c>
      <c r="B7" s="27" t="s">
        <v>0</v>
      </c>
      <c r="C7" s="28" t="s">
        <v>1</v>
      </c>
      <c r="D7" s="26" t="s">
        <v>2</v>
      </c>
      <c r="E7" s="26" t="s">
        <v>23</v>
      </c>
      <c r="F7" s="26" t="s">
        <v>3</v>
      </c>
      <c r="G7" s="29" t="s">
        <v>4</v>
      </c>
      <c r="H7" s="26" t="s">
        <v>5</v>
      </c>
      <c r="I7" s="1" t="s">
        <v>6</v>
      </c>
      <c r="J7" s="26" t="s">
        <v>7</v>
      </c>
      <c r="K7" s="30" t="s">
        <v>446</v>
      </c>
      <c r="L7" s="30" t="s">
        <v>444</v>
      </c>
      <c r="M7" s="30" t="s">
        <v>399</v>
      </c>
      <c r="N7" s="34">
        <v>2024</v>
      </c>
      <c r="O7" s="34">
        <v>2025</v>
      </c>
      <c r="P7" s="34">
        <v>2026</v>
      </c>
      <c r="Q7" s="34">
        <v>2027</v>
      </c>
      <c r="R7" s="26" t="s">
        <v>400</v>
      </c>
    </row>
    <row r="8" spans="1:19" ht="287.25" customHeight="1">
      <c r="A8" s="36" t="s">
        <v>537</v>
      </c>
      <c r="B8" s="31" t="s">
        <v>369</v>
      </c>
      <c r="C8" s="31" t="s">
        <v>420</v>
      </c>
      <c r="D8" s="31" t="s">
        <v>419</v>
      </c>
      <c r="E8" s="31" t="s">
        <v>464</v>
      </c>
      <c r="F8" s="38" t="s">
        <v>555</v>
      </c>
      <c r="G8" s="31" t="s">
        <v>370</v>
      </c>
      <c r="H8" s="31" t="s">
        <v>370</v>
      </c>
      <c r="I8" s="31" t="s">
        <v>371</v>
      </c>
      <c r="J8" s="31" t="s">
        <v>372</v>
      </c>
      <c r="K8" s="31" t="s">
        <v>373</v>
      </c>
      <c r="L8" s="31" t="s">
        <v>445</v>
      </c>
      <c r="M8" s="31" t="s">
        <v>374</v>
      </c>
      <c r="N8" s="74" t="s">
        <v>555</v>
      </c>
      <c r="O8" s="74" t="s">
        <v>555</v>
      </c>
      <c r="P8" s="74" t="s">
        <v>555</v>
      </c>
      <c r="Q8" s="74" t="s">
        <v>555</v>
      </c>
      <c r="R8" s="35"/>
    </row>
    <row r="9" spans="1:19" ht="286.5" customHeight="1">
      <c r="A9" s="36" t="s">
        <v>537</v>
      </c>
      <c r="B9" s="31" t="s">
        <v>369</v>
      </c>
      <c r="C9" s="31" t="s">
        <v>465</v>
      </c>
      <c r="D9" s="31" t="s">
        <v>466</v>
      </c>
      <c r="E9" s="31" t="s">
        <v>467</v>
      </c>
      <c r="F9" s="38" t="s">
        <v>502</v>
      </c>
      <c r="G9" s="31" t="s">
        <v>503</v>
      </c>
      <c r="H9" s="31" t="s">
        <v>103</v>
      </c>
      <c r="I9" s="31" t="s">
        <v>504</v>
      </c>
      <c r="J9" s="31" t="s">
        <v>468</v>
      </c>
      <c r="K9" s="31" t="s">
        <v>373</v>
      </c>
      <c r="L9" s="31" t="s">
        <v>445</v>
      </c>
      <c r="M9" s="31" t="s">
        <v>374</v>
      </c>
      <c r="N9" s="38" t="s">
        <v>505</v>
      </c>
      <c r="O9" s="38" t="s">
        <v>505</v>
      </c>
      <c r="P9" s="38" t="s">
        <v>505</v>
      </c>
      <c r="Q9" s="38" t="s">
        <v>505</v>
      </c>
      <c r="R9" s="35"/>
    </row>
    <row r="10" spans="1:19" ht="291" customHeight="1">
      <c r="A10" s="36" t="s">
        <v>537</v>
      </c>
      <c r="B10" s="31" t="s">
        <v>369</v>
      </c>
      <c r="C10" s="31" t="s">
        <v>465</v>
      </c>
      <c r="D10" s="31" t="s">
        <v>469</v>
      </c>
      <c r="E10" s="31" t="s">
        <v>470</v>
      </c>
      <c r="F10" s="31" t="s">
        <v>506</v>
      </c>
      <c r="G10" s="31" t="s">
        <v>507</v>
      </c>
      <c r="H10" s="31" t="s">
        <v>422</v>
      </c>
      <c r="I10" s="31" t="s">
        <v>401</v>
      </c>
      <c r="J10" s="31" t="s">
        <v>508</v>
      </c>
      <c r="K10" s="31" t="s">
        <v>373</v>
      </c>
      <c r="L10" s="31" t="s">
        <v>445</v>
      </c>
      <c r="M10" s="31" t="s">
        <v>374</v>
      </c>
      <c r="N10" s="38" t="s">
        <v>522</v>
      </c>
      <c r="O10" s="35"/>
      <c r="P10" s="35"/>
      <c r="Q10" s="35"/>
      <c r="R10" s="35"/>
    </row>
    <row r="11" spans="1:19" ht="282" customHeight="1">
      <c r="A11" s="36" t="s">
        <v>537</v>
      </c>
      <c r="B11" s="31" t="s">
        <v>369</v>
      </c>
      <c r="C11" s="31" t="s">
        <v>465</v>
      </c>
      <c r="D11" s="31" t="s">
        <v>471</v>
      </c>
      <c r="E11" s="31" t="s">
        <v>561</v>
      </c>
      <c r="F11" s="31" t="s">
        <v>509</v>
      </c>
      <c r="G11" s="31" t="s">
        <v>472</v>
      </c>
      <c r="H11" s="31" t="s">
        <v>103</v>
      </c>
      <c r="I11" s="31" t="s">
        <v>401</v>
      </c>
      <c r="J11" s="31" t="s">
        <v>473</v>
      </c>
      <c r="K11" s="31" t="s">
        <v>373</v>
      </c>
      <c r="L11" s="31" t="s">
        <v>445</v>
      </c>
      <c r="M11" s="31" t="s">
        <v>374</v>
      </c>
      <c r="N11" s="38">
        <v>0.7</v>
      </c>
      <c r="O11" s="35">
        <v>0.7</v>
      </c>
      <c r="P11" s="35">
        <v>0.7</v>
      </c>
      <c r="Q11" s="35">
        <v>0.7</v>
      </c>
      <c r="R11" s="35"/>
    </row>
    <row r="12" spans="1:19" ht="299.25" customHeight="1">
      <c r="A12" s="36" t="s">
        <v>537</v>
      </c>
      <c r="B12" s="31" t="s">
        <v>369</v>
      </c>
      <c r="C12" s="31" t="s">
        <v>475</v>
      </c>
      <c r="D12" s="31" t="s">
        <v>479</v>
      </c>
      <c r="E12" s="31" t="s">
        <v>474</v>
      </c>
      <c r="F12" s="31" t="s">
        <v>523</v>
      </c>
      <c r="G12" s="31" t="s">
        <v>524</v>
      </c>
      <c r="H12" s="31" t="s">
        <v>103</v>
      </c>
      <c r="I12" s="31" t="s">
        <v>401</v>
      </c>
      <c r="J12" s="31" t="s">
        <v>476</v>
      </c>
      <c r="K12" s="31" t="s">
        <v>373</v>
      </c>
      <c r="L12" s="31" t="s">
        <v>445</v>
      </c>
      <c r="M12" s="31" t="s">
        <v>453</v>
      </c>
      <c r="N12" s="38" t="s">
        <v>526</v>
      </c>
      <c r="O12" s="35"/>
      <c r="P12" s="35"/>
      <c r="Q12" s="35"/>
      <c r="R12" s="35"/>
    </row>
    <row r="13" spans="1:19" ht="306" customHeight="1">
      <c r="A13" s="36" t="s">
        <v>537</v>
      </c>
      <c r="B13" s="31" t="s">
        <v>369</v>
      </c>
      <c r="C13" s="31" t="s">
        <v>478</v>
      </c>
      <c r="D13" s="31" t="s">
        <v>480</v>
      </c>
      <c r="E13" s="31" t="s">
        <v>481</v>
      </c>
      <c r="F13" s="31" t="s">
        <v>556</v>
      </c>
      <c r="G13" s="31" t="s">
        <v>525</v>
      </c>
      <c r="H13" s="31" t="s">
        <v>103</v>
      </c>
      <c r="I13" s="31" t="s">
        <v>401</v>
      </c>
      <c r="J13" s="31" t="s">
        <v>476</v>
      </c>
      <c r="K13" s="31" t="s">
        <v>373</v>
      </c>
      <c r="L13" s="31" t="s">
        <v>445</v>
      </c>
      <c r="M13" s="31" t="s">
        <v>453</v>
      </c>
      <c r="N13" s="38" t="s">
        <v>477</v>
      </c>
      <c r="O13" s="35"/>
      <c r="P13" s="35"/>
      <c r="Q13" s="35"/>
      <c r="R13" s="35"/>
    </row>
    <row r="14" spans="1:19" ht="297.75" customHeight="1">
      <c r="A14" s="36" t="s">
        <v>537</v>
      </c>
      <c r="B14" s="31" t="s">
        <v>369</v>
      </c>
      <c r="C14" s="31" t="s">
        <v>510</v>
      </c>
      <c r="D14" s="31" t="s">
        <v>511</v>
      </c>
      <c r="E14" s="31" t="s">
        <v>483</v>
      </c>
      <c r="F14" s="31" t="s">
        <v>484</v>
      </c>
      <c r="G14" s="31" t="s">
        <v>485</v>
      </c>
      <c r="H14" s="31" t="s">
        <v>486</v>
      </c>
      <c r="I14" s="31" t="s">
        <v>512</v>
      </c>
      <c r="J14" s="31" t="s">
        <v>487</v>
      </c>
      <c r="K14" s="31" t="s">
        <v>373</v>
      </c>
      <c r="L14" s="31" t="s">
        <v>445</v>
      </c>
      <c r="M14" s="31" t="s">
        <v>374</v>
      </c>
      <c r="N14" s="31" t="s">
        <v>488</v>
      </c>
      <c r="O14" s="31" t="s">
        <v>488</v>
      </c>
      <c r="P14" s="31" t="s">
        <v>488</v>
      </c>
      <c r="Q14" s="31" t="s">
        <v>488</v>
      </c>
      <c r="R14" s="35"/>
    </row>
    <row r="15" spans="1:19" ht="296.25" customHeight="1">
      <c r="A15" s="36" t="s">
        <v>537</v>
      </c>
      <c r="B15" s="31" t="s">
        <v>369</v>
      </c>
      <c r="C15" s="31" t="s">
        <v>495</v>
      </c>
      <c r="D15" s="31" t="s">
        <v>494</v>
      </c>
      <c r="E15" s="31" t="s">
        <v>494</v>
      </c>
      <c r="F15" s="31" t="s">
        <v>513</v>
      </c>
      <c r="G15" s="31" t="s">
        <v>485</v>
      </c>
      <c r="H15" s="31" t="s">
        <v>514</v>
      </c>
      <c r="I15" s="31" t="s">
        <v>515</v>
      </c>
      <c r="J15" s="31" t="s">
        <v>514</v>
      </c>
      <c r="K15" s="31" t="s">
        <v>373</v>
      </c>
      <c r="L15" s="31" t="s">
        <v>445</v>
      </c>
      <c r="M15" s="31" t="s">
        <v>374</v>
      </c>
      <c r="N15" s="38" t="s">
        <v>496</v>
      </c>
      <c r="O15" s="38" t="s">
        <v>496</v>
      </c>
      <c r="P15" s="38" t="s">
        <v>496</v>
      </c>
      <c r="Q15" s="38" t="s">
        <v>496</v>
      </c>
      <c r="R15" s="35"/>
    </row>
    <row r="16" spans="1:19" ht="293.25" customHeight="1">
      <c r="A16" s="36" t="s">
        <v>537</v>
      </c>
      <c r="B16" s="31" t="s">
        <v>369</v>
      </c>
      <c r="C16" s="37" t="s">
        <v>497</v>
      </c>
      <c r="D16" s="37" t="s">
        <v>528</v>
      </c>
      <c r="E16" s="75" t="s">
        <v>529</v>
      </c>
      <c r="F16" s="75" t="s">
        <v>557</v>
      </c>
      <c r="G16" s="75" t="s">
        <v>498</v>
      </c>
      <c r="H16" s="75">
        <v>1.0660000000000001</v>
      </c>
      <c r="I16" s="76" t="s">
        <v>531</v>
      </c>
      <c r="J16" s="75" t="s">
        <v>530</v>
      </c>
      <c r="K16" s="76" t="s">
        <v>373</v>
      </c>
      <c r="L16" s="76" t="s">
        <v>445</v>
      </c>
      <c r="M16" s="31" t="s">
        <v>374</v>
      </c>
      <c r="N16" s="38" t="s">
        <v>532</v>
      </c>
      <c r="O16" s="38" t="s">
        <v>532</v>
      </c>
      <c r="P16" s="38" t="s">
        <v>532</v>
      </c>
      <c r="Q16" s="38" t="s">
        <v>532</v>
      </c>
      <c r="R16" s="35"/>
    </row>
    <row r="17" spans="1:18" ht="285" customHeight="1">
      <c r="A17" s="36" t="s">
        <v>537</v>
      </c>
      <c r="B17" s="31" t="s">
        <v>368</v>
      </c>
      <c r="C17" s="31" t="s">
        <v>375</v>
      </c>
      <c r="D17" s="31" t="s">
        <v>376</v>
      </c>
      <c r="E17" s="31" t="s">
        <v>377</v>
      </c>
      <c r="F17" s="38">
        <v>1</v>
      </c>
      <c r="G17" s="47" t="s">
        <v>378</v>
      </c>
      <c r="H17" s="31" t="s">
        <v>379</v>
      </c>
      <c r="I17" s="31" t="s">
        <v>516</v>
      </c>
      <c r="J17" s="31" t="s">
        <v>558</v>
      </c>
      <c r="K17" s="31" t="s">
        <v>373</v>
      </c>
      <c r="L17" s="31" t="s">
        <v>445</v>
      </c>
      <c r="M17" s="31" t="s">
        <v>374</v>
      </c>
      <c r="N17" s="35">
        <v>0.2</v>
      </c>
      <c r="O17" s="35">
        <v>0.3</v>
      </c>
      <c r="P17" s="35">
        <v>0.25</v>
      </c>
      <c r="Q17" s="35">
        <v>0.25</v>
      </c>
      <c r="R17" s="67"/>
    </row>
    <row r="18" spans="1:18" ht="282.75" customHeight="1">
      <c r="A18" s="36" t="s">
        <v>537</v>
      </c>
      <c r="B18" s="31" t="s">
        <v>368</v>
      </c>
      <c r="C18" s="31" t="s">
        <v>380</v>
      </c>
      <c r="D18" s="31" t="s">
        <v>381</v>
      </c>
      <c r="E18" s="31" t="s">
        <v>382</v>
      </c>
      <c r="F18" s="38">
        <v>0.8</v>
      </c>
      <c r="G18" s="31" t="s">
        <v>383</v>
      </c>
      <c r="H18" s="31" t="s">
        <v>384</v>
      </c>
      <c r="I18" s="31" t="s">
        <v>527</v>
      </c>
      <c r="J18" s="31" t="s">
        <v>517</v>
      </c>
      <c r="K18" s="31" t="s">
        <v>373</v>
      </c>
      <c r="L18" s="31" t="s">
        <v>445</v>
      </c>
      <c r="M18" s="31" t="s">
        <v>374</v>
      </c>
      <c r="N18" s="35">
        <v>0.8</v>
      </c>
      <c r="O18" s="35">
        <v>0.8</v>
      </c>
      <c r="P18" s="35">
        <v>0.8</v>
      </c>
      <c r="Q18" s="35">
        <v>0.8</v>
      </c>
      <c r="R18" s="67"/>
    </row>
    <row r="19" spans="1:18" ht="283.5" customHeight="1">
      <c r="A19" s="36" t="s">
        <v>537</v>
      </c>
      <c r="B19" s="31" t="s">
        <v>368</v>
      </c>
      <c r="C19" s="31" t="s">
        <v>375</v>
      </c>
      <c r="D19" s="31" t="s">
        <v>385</v>
      </c>
      <c r="E19" s="31" t="s">
        <v>386</v>
      </c>
      <c r="F19" s="38">
        <v>0.9</v>
      </c>
      <c r="G19" s="31" t="s">
        <v>387</v>
      </c>
      <c r="H19" s="31" t="s">
        <v>388</v>
      </c>
      <c r="I19" s="31" t="s">
        <v>518</v>
      </c>
      <c r="J19" s="31" t="s">
        <v>519</v>
      </c>
      <c r="K19" s="31" t="s">
        <v>373</v>
      </c>
      <c r="L19" s="31" t="s">
        <v>445</v>
      </c>
      <c r="M19" s="31" t="s">
        <v>374</v>
      </c>
      <c r="N19" s="35">
        <v>0.9</v>
      </c>
      <c r="O19" s="35">
        <v>0.9</v>
      </c>
      <c r="P19" s="35">
        <v>0.9</v>
      </c>
      <c r="Q19" s="35">
        <v>0.9</v>
      </c>
      <c r="R19" s="35"/>
    </row>
    <row r="20" spans="1:18" ht="294" customHeight="1">
      <c r="A20" s="36" t="s">
        <v>537</v>
      </c>
      <c r="B20" s="31" t="s">
        <v>389</v>
      </c>
      <c r="C20" s="31" t="s">
        <v>390</v>
      </c>
      <c r="D20" s="31" t="s">
        <v>391</v>
      </c>
      <c r="E20" s="31" t="s">
        <v>392</v>
      </c>
      <c r="F20" s="38" t="s">
        <v>520</v>
      </c>
      <c r="G20" s="31" t="s">
        <v>393</v>
      </c>
      <c r="H20" s="31" t="s">
        <v>394</v>
      </c>
      <c r="I20" s="31" t="s">
        <v>521</v>
      </c>
      <c r="J20" s="31" t="s">
        <v>395</v>
      </c>
      <c r="K20" s="31" t="s">
        <v>373</v>
      </c>
      <c r="L20" s="31" t="s">
        <v>445</v>
      </c>
      <c r="M20" s="31" t="s">
        <v>374</v>
      </c>
      <c r="N20" s="38" t="s">
        <v>226</v>
      </c>
      <c r="O20" s="38" t="s">
        <v>226</v>
      </c>
      <c r="P20" s="38" t="s">
        <v>226</v>
      </c>
      <c r="Q20" s="38" t="s">
        <v>226</v>
      </c>
      <c r="R20" s="35"/>
    </row>
    <row r="21" spans="1:18" ht="26.25">
      <c r="B21" s="51"/>
      <c r="C21" s="51"/>
      <c r="D21" s="51"/>
      <c r="E21" s="51"/>
      <c r="F21" s="51"/>
      <c r="G21" s="51"/>
      <c r="H21" s="51"/>
      <c r="I21" s="51"/>
      <c r="J21" s="51"/>
      <c r="K21" s="106" t="s">
        <v>374</v>
      </c>
      <c r="L21" s="107"/>
      <c r="M21" s="68">
        <v>0</v>
      </c>
      <c r="N21" s="51"/>
      <c r="O21" s="51"/>
      <c r="P21" s="51"/>
      <c r="Q21" s="51"/>
      <c r="R21" s="51"/>
    </row>
    <row r="22" spans="1:18" ht="26.25">
      <c r="B22" s="51"/>
      <c r="C22" s="51"/>
      <c r="D22" s="51"/>
      <c r="E22" s="51"/>
      <c r="F22" s="51"/>
      <c r="G22" s="51"/>
      <c r="H22" s="51"/>
      <c r="I22" s="51"/>
      <c r="J22" s="51"/>
      <c r="K22" s="106" t="s">
        <v>453</v>
      </c>
      <c r="L22" s="107"/>
      <c r="M22" s="68">
        <v>0</v>
      </c>
      <c r="N22" s="51"/>
      <c r="O22" s="51"/>
      <c r="P22" s="51"/>
      <c r="Q22" s="51"/>
      <c r="R22" s="51"/>
    </row>
  </sheetData>
  <mergeCells count="5">
    <mergeCell ref="B1:I1"/>
    <mergeCell ref="F5:G5"/>
    <mergeCell ref="C3:G3"/>
    <mergeCell ref="K21:L21"/>
    <mergeCell ref="K22:L22"/>
  </mergeCells>
  <pageMargins left="0.70866141732283472" right="0.70866141732283472" top="0.74803149606299213" bottom="0.74803149606299213" header="0.31496062992125984" footer="0.31496062992125984"/>
  <pageSetup scale="31" orientation="landscape" r:id="rId1"/>
  <rowBreaks count="1" manualBreakCount="1">
    <brk id="15" max="1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S19"/>
  <sheetViews>
    <sheetView view="pageBreakPreview" zoomScale="55" zoomScaleNormal="80" zoomScaleSheetLayoutView="55" workbookViewId="0">
      <selection activeCell="E3" sqref="E3"/>
    </sheetView>
  </sheetViews>
  <sheetFormatPr baseColWidth="10" defaultRowHeight="14.25"/>
  <cols>
    <col min="1" max="1" width="42.625" customWidth="1"/>
    <col min="2" max="2" width="24.375" customWidth="1"/>
    <col min="3" max="3" width="20.125" customWidth="1"/>
    <col min="4" max="4" width="21.5" customWidth="1"/>
    <col min="5" max="5" width="20.875" customWidth="1"/>
    <col min="6" max="6" width="18.25" customWidth="1"/>
    <col min="7" max="7" width="21.375" customWidth="1"/>
    <col min="8" max="8" width="13.875" customWidth="1"/>
    <col min="9" max="9" width="21.5" customWidth="1"/>
    <col min="10" max="13" width="23.125" customWidth="1"/>
    <col min="14" max="17" width="8" customWidth="1"/>
    <col min="18" max="18" width="19.75" customWidth="1"/>
  </cols>
  <sheetData>
    <row r="1" spans="1:19" ht="25.5" customHeight="1">
      <c r="B1" s="108" t="s">
        <v>16</v>
      </c>
      <c r="C1" s="108"/>
      <c r="D1" s="108"/>
      <c r="E1" s="108"/>
      <c r="F1" s="108"/>
      <c r="G1" s="108"/>
      <c r="H1" s="108"/>
      <c r="I1" s="108"/>
      <c r="J1" s="51"/>
      <c r="K1" s="51"/>
      <c r="L1" s="51"/>
      <c r="M1" s="51"/>
      <c r="N1" s="51"/>
      <c r="O1" s="51"/>
      <c r="P1" s="51"/>
      <c r="Q1" s="51"/>
      <c r="R1" s="51"/>
    </row>
    <row r="2" spans="1:19" ht="18">
      <c r="B2" s="51"/>
      <c r="C2" s="51"/>
      <c r="D2" s="55"/>
      <c r="E2" s="55"/>
      <c r="F2" s="55"/>
      <c r="G2" s="55"/>
      <c r="H2" s="55"/>
      <c r="I2" s="55"/>
      <c r="J2" s="51"/>
      <c r="K2" s="51"/>
      <c r="L2" s="51"/>
      <c r="M2" s="51"/>
      <c r="N2" s="51"/>
      <c r="O2" s="51"/>
      <c r="P2" s="51"/>
      <c r="Q2" s="51"/>
      <c r="R2" s="51"/>
    </row>
    <row r="3" spans="1:19" ht="29.25" customHeight="1">
      <c r="B3" s="22" t="s">
        <v>8</v>
      </c>
      <c r="C3" s="51" t="s">
        <v>421</v>
      </c>
      <c r="D3" s="56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"/>
    </row>
    <row r="4" spans="1:19" ht="18">
      <c r="B4" s="56"/>
      <c r="C4" s="51"/>
      <c r="D4" s="56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7"/>
      <c r="S4" s="6"/>
    </row>
    <row r="5" spans="1:19" ht="39.75" customHeight="1">
      <c r="B5" s="22" t="s">
        <v>10</v>
      </c>
      <c r="C5" s="43">
        <v>45503</v>
      </c>
      <c r="D5" s="24" t="s">
        <v>9</v>
      </c>
      <c r="E5" s="25">
        <v>46752</v>
      </c>
      <c r="F5" s="113" t="s">
        <v>9</v>
      </c>
      <c r="G5" s="113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6"/>
    </row>
    <row r="6" spans="1:19" ht="18">
      <c r="B6" s="51"/>
      <c r="C6" s="51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4"/>
    </row>
    <row r="7" spans="1:19" ht="54">
      <c r="A7" s="26" t="s">
        <v>533</v>
      </c>
      <c r="B7" s="27" t="s">
        <v>0</v>
      </c>
      <c r="C7" s="28" t="s">
        <v>1</v>
      </c>
      <c r="D7" s="26" t="s">
        <v>2</v>
      </c>
      <c r="E7" s="26" t="s">
        <v>23</v>
      </c>
      <c r="F7" s="26" t="s">
        <v>3</v>
      </c>
      <c r="G7" s="29" t="s">
        <v>4</v>
      </c>
      <c r="H7" s="26" t="s">
        <v>5</v>
      </c>
      <c r="I7" s="1" t="s">
        <v>6</v>
      </c>
      <c r="J7" s="26" t="s">
        <v>7</v>
      </c>
      <c r="K7" s="30" t="s">
        <v>446</v>
      </c>
      <c r="L7" s="30" t="s">
        <v>444</v>
      </c>
      <c r="M7" s="30" t="s">
        <v>399</v>
      </c>
      <c r="N7" s="34">
        <v>2024</v>
      </c>
      <c r="O7" s="34">
        <v>2025</v>
      </c>
      <c r="P7" s="34">
        <v>2026</v>
      </c>
      <c r="Q7" s="34">
        <v>2027</v>
      </c>
      <c r="R7" s="26" t="s">
        <v>400</v>
      </c>
    </row>
    <row r="8" spans="1:19" ht="381" customHeight="1">
      <c r="A8" s="36" t="s">
        <v>541</v>
      </c>
      <c r="B8" s="31" t="s">
        <v>285</v>
      </c>
      <c r="C8" s="31" t="s">
        <v>283</v>
      </c>
      <c r="D8" s="31" t="s">
        <v>278</v>
      </c>
      <c r="E8" s="31" t="s">
        <v>279</v>
      </c>
      <c r="F8" s="31" t="s">
        <v>298</v>
      </c>
      <c r="G8" s="31" t="s">
        <v>280</v>
      </c>
      <c r="H8" s="31" t="s">
        <v>299</v>
      </c>
      <c r="I8" s="31" t="s">
        <v>570</v>
      </c>
      <c r="J8" s="31" t="s">
        <v>281</v>
      </c>
      <c r="K8" s="31" t="s">
        <v>459</v>
      </c>
      <c r="L8" s="83">
        <f>+(500000*4)</f>
        <v>2000000</v>
      </c>
      <c r="M8" s="31" t="s">
        <v>374</v>
      </c>
      <c r="N8" s="35">
        <v>0.8</v>
      </c>
      <c r="O8" s="35">
        <v>0.8</v>
      </c>
      <c r="P8" s="35">
        <v>0.8</v>
      </c>
      <c r="Q8" s="35">
        <v>0.8</v>
      </c>
      <c r="R8" s="45"/>
    </row>
    <row r="9" spans="1:19" ht="397.5" customHeight="1">
      <c r="A9" s="36" t="s">
        <v>541</v>
      </c>
      <c r="B9" s="31" t="s">
        <v>285</v>
      </c>
      <c r="C9" s="31" t="s">
        <v>284</v>
      </c>
      <c r="D9" s="31" t="s">
        <v>282</v>
      </c>
      <c r="E9" s="31" t="s">
        <v>286</v>
      </c>
      <c r="F9" s="31" t="s">
        <v>300</v>
      </c>
      <c r="G9" s="31" t="s">
        <v>289</v>
      </c>
      <c r="H9" s="38">
        <v>1</v>
      </c>
      <c r="I9" s="31" t="s">
        <v>570</v>
      </c>
      <c r="J9" s="31" t="s">
        <v>281</v>
      </c>
      <c r="K9" s="31" t="s">
        <v>373</v>
      </c>
      <c r="L9" s="83">
        <f>+(3500000*12)*4</f>
        <v>168000000</v>
      </c>
      <c r="M9" s="31" t="s">
        <v>374</v>
      </c>
      <c r="N9" s="35">
        <v>0.8</v>
      </c>
      <c r="O9" s="35">
        <v>0.8</v>
      </c>
      <c r="P9" s="35">
        <v>0.8</v>
      </c>
      <c r="Q9" s="35">
        <v>0.8</v>
      </c>
      <c r="R9" s="45"/>
    </row>
    <row r="10" spans="1:19" ht="336" customHeight="1">
      <c r="A10" s="36" t="s">
        <v>544</v>
      </c>
      <c r="B10" s="31" t="s">
        <v>285</v>
      </c>
      <c r="C10" s="31" t="s">
        <v>287</v>
      </c>
      <c r="D10" s="31" t="s">
        <v>288</v>
      </c>
      <c r="E10" s="31" t="s">
        <v>489</v>
      </c>
      <c r="F10" s="31" t="s">
        <v>491</v>
      </c>
      <c r="G10" s="31" t="s">
        <v>490</v>
      </c>
      <c r="H10" s="38">
        <v>0.9</v>
      </c>
      <c r="I10" s="31" t="s">
        <v>570</v>
      </c>
      <c r="J10" s="31" t="s">
        <v>292</v>
      </c>
      <c r="K10" s="31" t="s">
        <v>443</v>
      </c>
      <c r="L10" s="31" t="s">
        <v>445</v>
      </c>
      <c r="M10" s="31" t="s">
        <v>374</v>
      </c>
      <c r="N10" s="38">
        <v>0.9</v>
      </c>
      <c r="O10" s="38">
        <v>0.9</v>
      </c>
      <c r="P10" s="38">
        <v>0.9</v>
      </c>
      <c r="Q10" s="38">
        <v>0.9</v>
      </c>
      <c r="R10" s="45"/>
    </row>
    <row r="11" spans="1:19" ht="375.75" customHeight="1">
      <c r="A11" s="36" t="s">
        <v>547</v>
      </c>
      <c r="B11" s="31" t="s">
        <v>285</v>
      </c>
      <c r="C11" s="31" t="s">
        <v>291</v>
      </c>
      <c r="D11" s="31" t="s">
        <v>222</v>
      </c>
      <c r="E11" s="31" t="s">
        <v>293</v>
      </c>
      <c r="F11" s="31" t="s">
        <v>295</v>
      </c>
      <c r="G11" s="31" t="s">
        <v>296</v>
      </c>
      <c r="H11" s="31" t="s">
        <v>294</v>
      </c>
      <c r="I11" s="31" t="s">
        <v>570</v>
      </c>
      <c r="J11" s="31" t="s">
        <v>297</v>
      </c>
      <c r="K11" s="31" t="s">
        <v>373</v>
      </c>
      <c r="L11" s="83">
        <f>+(3500000*12)*4</f>
        <v>168000000</v>
      </c>
      <c r="M11" s="31" t="s">
        <v>374</v>
      </c>
      <c r="N11" s="31" t="s">
        <v>295</v>
      </c>
      <c r="O11" s="31" t="s">
        <v>295</v>
      </c>
      <c r="P11" s="31" t="s">
        <v>295</v>
      </c>
      <c r="Q11" s="31" t="s">
        <v>295</v>
      </c>
      <c r="R11" s="45"/>
    </row>
    <row r="12" spans="1:19" ht="378.75" customHeight="1">
      <c r="A12" s="36" t="s">
        <v>547</v>
      </c>
      <c r="B12" s="31" t="s">
        <v>285</v>
      </c>
      <c r="C12" s="31" t="s">
        <v>301</v>
      </c>
      <c r="D12" s="31" t="s">
        <v>302</v>
      </c>
      <c r="E12" s="31" t="s">
        <v>303</v>
      </c>
      <c r="F12" s="31" t="s">
        <v>304</v>
      </c>
      <c r="G12" s="31" t="s">
        <v>305</v>
      </c>
      <c r="H12" s="31" t="s">
        <v>306</v>
      </c>
      <c r="I12" s="31" t="s">
        <v>570</v>
      </c>
      <c r="J12" s="31" t="s">
        <v>307</v>
      </c>
      <c r="K12" s="31" t="s">
        <v>459</v>
      </c>
      <c r="L12" s="83">
        <f>+(500000*4)</f>
        <v>2000000</v>
      </c>
      <c r="M12" s="31" t="s">
        <v>374</v>
      </c>
      <c r="N12" s="31" t="s">
        <v>304</v>
      </c>
      <c r="O12" s="31" t="s">
        <v>304</v>
      </c>
      <c r="P12" s="31" t="s">
        <v>304</v>
      </c>
      <c r="Q12" s="31" t="s">
        <v>304</v>
      </c>
      <c r="R12" s="45"/>
    </row>
    <row r="13" spans="1:19" ht="369.75" customHeight="1">
      <c r="A13" s="36" t="s">
        <v>547</v>
      </c>
      <c r="B13" s="31" t="s">
        <v>285</v>
      </c>
      <c r="C13" s="31" t="s">
        <v>308</v>
      </c>
      <c r="D13" s="31" t="s">
        <v>309</v>
      </c>
      <c r="E13" s="31" t="s">
        <v>310</v>
      </c>
      <c r="F13" s="31" t="s">
        <v>312</v>
      </c>
      <c r="G13" s="31" t="s">
        <v>311</v>
      </c>
      <c r="H13" s="31" t="s">
        <v>103</v>
      </c>
      <c r="I13" s="31" t="s">
        <v>290</v>
      </c>
      <c r="J13" s="31" t="s">
        <v>313</v>
      </c>
      <c r="K13" s="31" t="s">
        <v>373</v>
      </c>
      <c r="L13" s="32">
        <f>+(3500000*12)*4</f>
        <v>168000000</v>
      </c>
      <c r="M13" s="31" t="s">
        <v>374</v>
      </c>
      <c r="N13" s="39"/>
      <c r="O13" s="31" t="s">
        <v>482</v>
      </c>
      <c r="P13" s="39"/>
      <c r="Q13" s="39"/>
      <c r="R13" s="45"/>
    </row>
    <row r="14" spans="1:19" ht="375" customHeight="1">
      <c r="A14" s="36" t="s">
        <v>547</v>
      </c>
      <c r="B14" s="31" t="s">
        <v>285</v>
      </c>
      <c r="C14" s="31" t="s">
        <v>431</v>
      </c>
      <c r="D14" s="31" t="s">
        <v>432</v>
      </c>
      <c r="E14" s="31" t="s">
        <v>434</v>
      </c>
      <c r="F14" s="31" t="s">
        <v>435</v>
      </c>
      <c r="G14" s="33" t="s">
        <v>436</v>
      </c>
      <c r="H14" s="31" t="s">
        <v>103</v>
      </c>
      <c r="I14" s="31" t="s">
        <v>437</v>
      </c>
      <c r="J14" s="31" t="s">
        <v>438</v>
      </c>
      <c r="K14" s="31" t="s">
        <v>443</v>
      </c>
      <c r="L14" s="31" t="s">
        <v>445</v>
      </c>
      <c r="M14" s="31" t="s">
        <v>374</v>
      </c>
      <c r="N14" s="35">
        <v>0.8</v>
      </c>
      <c r="O14" s="35">
        <v>0.8</v>
      </c>
      <c r="P14" s="35">
        <v>0.8</v>
      </c>
      <c r="Q14" s="35">
        <v>0.8</v>
      </c>
      <c r="R14" s="45"/>
    </row>
    <row r="15" spans="1:19" ht="376.5" customHeight="1">
      <c r="A15" s="36" t="s">
        <v>541</v>
      </c>
      <c r="B15" s="31" t="s">
        <v>285</v>
      </c>
      <c r="C15" s="31" t="s">
        <v>314</v>
      </c>
      <c r="D15" s="31" t="s">
        <v>315</v>
      </c>
      <c r="E15" s="31" t="s">
        <v>316</v>
      </c>
      <c r="F15" s="31" t="s">
        <v>317</v>
      </c>
      <c r="G15" s="33" t="s">
        <v>318</v>
      </c>
      <c r="H15" s="31" t="s">
        <v>103</v>
      </c>
      <c r="I15" s="31" t="s">
        <v>570</v>
      </c>
      <c r="J15" s="31" t="s">
        <v>319</v>
      </c>
      <c r="K15" s="31" t="s">
        <v>443</v>
      </c>
      <c r="L15" s="31" t="s">
        <v>445</v>
      </c>
      <c r="M15" s="31" t="s">
        <v>374</v>
      </c>
      <c r="N15" s="35">
        <v>0.8</v>
      </c>
      <c r="O15" s="35">
        <v>0.8</v>
      </c>
      <c r="P15" s="35">
        <v>0.8</v>
      </c>
      <c r="Q15" s="35">
        <v>0.8</v>
      </c>
      <c r="R15" s="48"/>
    </row>
    <row r="16" spans="1:19" ht="18">
      <c r="B16" s="60"/>
      <c r="C16" s="61"/>
      <c r="D16" s="60"/>
      <c r="E16" s="60"/>
      <c r="F16" s="60"/>
      <c r="G16" s="62"/>
      <c r="H16" s="60"/>
      <c r="I16" s="60"/>
      <c r="J16" s="60"/>
      <c r="K16" s="60"/>
      <c r="L16" s="60"/>
      <c r="M16" s="60"/>
      <c r="N16" s="64"/>
      <c r="O16" s="64"/>
      <c r="P16" s="64"/>
      <c r="Q16" s="64"/>
      <c r="R16" s="63"/>
      <c r="S16" s="59"/>
    </row>
    <row r="17" spans="2:19" ht="26.25">
      <c r="B17" s="60"/>
      <c r="C17" s="61"/>
      <c r="D17" s="60"/>
      <c r="E17" s="60"/>
      <c r="F17" s="60"/>
      <c r="G17" s="62"/>
      <c r="H17" s="60"/>
      <c r="I17" s="60"/>
      <c r="J17" s="106" t="s">
        <v>374</v>
      </c>
      <c r="K17" s="107"/>
      <c r="L17" s="69">
        <f>+L8+L9+L11+L12+L13</f>
        <v>508000000</v>
      </c>
      <c r="M17" s="60"/>
      <c r="N17" s="64"/>
      <c r="O17" s="64"/>
      <c r="P17" s="64"/>
      <c r="Q17" s="64"/>
      <c r="R17" s="63"/>
      <c r="S17" s="59"/>
    </row>
    <row r="18" spans="2:19" ht="26.25">
      <c r="B18" s="60"/>
      <c r="C18" s="61"/>
      <c r="D18" s="60"/>
      <c r="E18" s="60"/>
      <c r="F18" s="60"/>
      <c r="G18" s="62"/>
      <c r="H18" s="60"/>
      <c r="I18" s="60"/>
      <c r="J18" s="106" t="s">
        <v>453</v>
      </c>
      <c r="K18" s="107"/>
      <c r="L18" s="70">
        <v>0</v>
      </c>
      <c r="M18" s="60"/>
      <c r="N18" s="64"/>
      <c r="O18" s="64"/>
      <c r="P18" s="64"/>
      <c r="Q18" s="64"/>
      <c r="R18" s="63"/>
      <c r="S18" s="59"/>
    </row>
    <row r="19" spans="2:19" ht="18">
      <c r="B19" s="60"/>
      <c r="C19" s="61"/>
      <c r="D19" s="60"/>
      <c r="E19" s="60"/>
      <c r="F19" s="60"/>
      <c r="G19" s="62"/>
      <c r="H19" s="60"/>
      <c r="I19" s="60"/>
      <c r="J19" s="60"/>
      <c r="K19" s="60"/>
      <c r="L19" s="60"/>
      <c r="M19" s="60"/>
      <c r="N19" s="64"/>
      <c r="O19" s="64"/>
      <c r="P19" s="64"/>
      <c r="Q19" s="64"/>
      <c r="R19" s="63"/>
      <c r="S19" s="59"/>
    </row>
  </sheetData>
  <mergeCells count="4">
    <mergeCell ref="B1:I1"/>
    <mergeCell ref="F5:G5"/>
    <mergeCell ref="J17:K17"/>
    <mergeCell ref="J18:K18"/>
  </mergeCells>
  <pageMargins left="0.70866141732283472" right="0.70866141732283472" top="0.74803149606299213" bottom="0.74803149606299213" header="0.31496062992125984" footer="0.31496062992125984"/>
  <pageSetup scale="31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S15"/>
  <sheetViews>
    <sheetView view="pageBreakPreview" zoomScale="50" zoomScaleNormal="100" zoomScaleSheetLayoutView="50" workbookViewId="0">
      <selection activeCell="A7" sqref="A7:XFD7"/>
    </sheetView>
  </sheetViews>
  <sheetFormatPr baseColWidth="10" defaultRowHeight="14.25"/>
  <cols>
    <col min="1" max="1" width="40.375" customWidth="1"/>
    <col min="2" max="2" width="24.375" customWidth="1"/>
    <col min="3" max="3" width="20.125" customWidth="1"/>
    <col min="4" max="4" width="25" customWidth="1"/>
    <col min="5" max="5" width="20" customWidth="1"/>
    <col min="6" max="6" width="18.5" customWidth="1"/>
    <col min="7" max="7" width="18.625" customWidth="1"/>
    <col min="8" max="8" width="16.875" customWidth="1"/>
    <col min="9" max="9" width="19.125" customWidth="1"/>
    <col min="10" max="10" width="23.125" customWidth="1"/>
    <col min="11" max="11" width="18.625" customWidth="1"/>
    <col min="12" max="13" width="21.625" customWidth="1"/>
    <col min="14" max="17" width="8.25" customWidth="1"/>
    <col min="18" max="18" width="17.625" customWidth="1"/>
  </cols>
  <sheetData>
    <row r="1" spans="1:19" ht="18">
      <c r="B1" s="108" t="s">
        <v>17</v>
      </c>
      <c r="C1" s="108"/>
      <c r="D1" s="108"/>
      <c r="E1" s="108"/>
      <c r="F1" s="108"/>
      <c r="G1" s="108"/>
      <c r="H1" s="108"/>
      <c r="I1" s="108"/>
      <c r="J1" s="51"/>
      <c r="K1" s="51"/>
      <c r="L1" s="51"/>
      <c r="M1" s="51"/>
      <c r="N1" s="51"/>
      <c r="O1" s="51"/>
      <c r="P1" s="51"/>
      <c r="Q1" s="51"/>
      <c r="R1" s="51"/>
    </row>
    <row r="2" spans="1:19" ht="18">
      <c r="B2" s="51"/>
      <c r="C2" s="51"/>
      <c r="D2" s="55"/>
      <c r="E2" s="55"/>
      <c r="F2" s="55"/>
      <c r="G2" s="55"/>
      <c r="H2" s="55"/>
      <c r="I2" s="55"/>
      <c r="J2" s="51"/>
      <c r="K2" s="51"/>
      <c r="L2" s="51"/>
      <c r="M2" s="51"/>
      <c r="N2" s="51"/>
      <c r="O2" s="51"/>
      <c r="P2" s="51"/>
      <c r="Q2" s="51"/>
      <c r="R2" s="51"/>
    </row>
    <row r="3" spans="1:19" ht="24" customHeight="1">
      <c r="B3" s="22" t="s">
        <v>8</v>
      </c>
      <c r="C3" s="51" t="s">
        <v>22</v>
      </c>
      <c r="D3" s="56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"/>
    </row>
    <row r="4" spans="1:19" ht="18">
      <c r="B4" s="56"/>
      <c r="C4" s="51"/>
      <c r="D4" s="56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7"/>
      <c r="S4" s="6"/>
    </row>
    <row r="5" spans="1:19" ht="34.5" customHeight="1">
      <c r="B5" s="22" t="s">
        <v>10</v>
      </c>
      <c r="C5" s="43">
        <v>45503</v>
      </c>
      <c r="D5" s="24" t="s">
        <v>9</v>
      </c>
      <c r="E5" s="25">
        <v>46752</v>
      </c>
      <c r="F5" s="113" t="s">
        <v>9</v>
      </c>
      <c r="G5" s="113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6"/>
    </row>
    <row r="6" spans="1:19" ht="18">
      <c r="B6" s="51"/>
      <c r="C6" s="51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4"/>
    </row>
    <row r="7" spans="1:19" ht="54">
      <c r="A7" s="26" t="s">
        <v>533</v>
      </c>
      <c r="B7" s="27" t="s">
        <v>0</v>
      </c>
      <c r="C7" s="28" t="s">
        <v>1</v>
      </c>
      <c r="D7" s="26" t="s">
        <v>2</v>
      </c>
      <c r="E7" s="26" t="s">
        <v>23</v>
      </c>
      <c r="F7" s="26" t="s">
        <v>3</v>
      </c>
      <c r="G7" s="29" t="s">
        <v>4</v>
      </c>
      <c r="H7" s="26" t="s">
        <v>5</v>
      </c>
      <c r="I7" s="50" t="s">
        <v>6</v>
      </c>
      <c r="J7" s="26" t="s">
        <v>7</v>
      </c>
      <c r="K7" s="30" t="s">
        <v>446</v>
      </c>
      <c r="L7" s="30" t="s">
        <v>444</v>
      </c>
      <c r="M7" s="30" t="s">
        <v>399</v>
      </c>
      <c r="N7" s="34">
        <v>2024</v>
      </c>
      <c r="O7" s="34">
        <v>2025</v>
      </c>
      <c r="P7" s="34">
        <v>2026</v>
      </c>
      <c r="Q7" s="34">
        <v>2027</v>
      </c>
      <c r="R7" s="54" t="s">
        <v>400</v>
      </c>
    </row>
    <row r="8" spans="1:19" ht="294" customHeight="1">
      <c r="A8" s="36" t="s">
        <v>537</v>
      </c>
      <c r="B8" s="31" t="s">
        <v>263</v>
      </c>
      <c r="C8" s="31" t="s">
        <v>258</v>
      </c>
      <c r="D8" s="31" t="s">
        <v>257</v>
      </c>
      <c r="E8" s="31" t="s">
        <v>265</v>
      </c>
      <c r="F8" s="38" t="s">
        <v>267</v>
      </c>
      <c r="G8" s="33" t="s">
        <v>266</v>
      </c>
      <c r="H8" s="31" t="s">
        <v>501</v>
      </c>
      <c r="I8" s="31" t="s">
        <v>259</v>
      </c>
      <c r="J8" s="31" t="s">
        <v>268</v>
      </c>
      <c r="K8" s="31" t="s">
        <v>443</v>
      </c>
      <c r="L8" s="31" t="s">
        <v>445</v>
      </c>
      <c r="M8" s="31" t="s">
        <v>374</v>
      </c>
      <c r="N8" s="35">
        <v>0.8</v>
      </c>
      <c r="O8" s="35">
        <v>0.8</v>
      </c>
      <c r="P8" s="35">
        <v>0.8</v>
      </c>
      <c r="Q8" s="35">
        <v>0.8</v>
      </c>
      <c r="R8" s="45"/>
    </row>
    <row r="9" spans="1:19" ht="300.75" customHeight="1">
      <c r="A9" s="36" t="s">
        <v>537</v>
      </c>
      <c r="B9" s="31" t="s">
        <v>263</v>
      </c>
      <c r="C9" s="31" t="s">
        <v>258</v>
      </c>
      <c r="D9" s="31" t="s">
        <v>264</v>
      </c>
      <c r="E9" s="31" t="s">
        <v>260</v>
      </c>
      <c r="F9" s="38" t="s">
        <v>269</v>
      </c>
      <c r="G9" s="33" t="s">
        <v>261</v>
      </c>
      <c r="H9" s="38">
        <v>0.83</v>
      </c>
      <c r="I9" s="31" t="s">
        <v>259</v>
      </c>
      <c r="J9" s="31" t="s">
        <v>262</v>
      </c>
      <c r="K9" s="31" t="s">
        <v>443</v>
      </c>
      <c r="L9" s="83">
        <f>+(3500000*12)*4</f>
        <v>168000000</v>
      </c>
      <c r="M9" s="31" t="s">
        <v>374</v>
      </c>
      <c r="N9" s="35">
        <v>0.8</v>
      </c>
      <c r="O9" s="35">
        <v>0.8</v>
      </c>
      <c r="P9" s="35">
        <v>0.8</v>
      </c>
      <c r="Q9" s="35">
        <v>0.8</v>
      </c>
      <c r="R9" s="45"/>
    </row>
    <row r="10" spans="1:19" ht="311.25" customHeight="1">
      <c r="A10" s="36" t="s">
        <v>537</v>
      </c>
      <c r="B10" s="31" t="s">
        <v>263</v>
      </c>
      <c r="C10" s="31" t="s">
        <v>424</v>
      </c>
      <c r="D10" s="31" t="s">
        <v>429</v>
      </c>
      <c r="E10" s="31" t="s">
        <v>425</v>
      </c>
      <c r="F10" s="31" t="s">
        <v>426</v>
      </c>
      <c r="G10" s="31" t="s">
        <v>430</v>
      </c>
      <c r="H10" s="31" t="s">
        <v>103</v>
      </c>
      <c r="I10" s="31" t="s">
        <v>401</v>
      </c>
      <c r="J10" s="31" t="s">
        <v>427</v>
      </c>
      <c r="K10" s="31" t="s">
        <v>458</v>
      </c>
      <c r="L10" s="83">
        <v>6000000</v>
      </c>
      <c r="M10" s="31" t="s">
        <v>453</v>
      </c>
      <c r="N10" s="39"/>
      <c r="O10" s="31" t="s">
        <v>428</v>
      </c>
      <c r="P10" s="39"/>
      <c r="Q10" s="39"/>
      <c r="R10" s="45"/>
    </row>
    <row r="11" spans="1:19" ht="292.5" customHeight="1">
      <c r="A11" s="36" t="s">
        <v>537</v>
      </c>
      <c r="B11" s="31" t="s">
        <v>263</v>
      </c>
      <c r="C11" s="39" t="s">
        <v>423</v>
      </c>
      <c r="D11" s="31" t="s">
        <v>433</v>
      </c>
      <c r="E11" s="31" t="s">
        <v>439</v>
      </c>
      <c r="F11" s="31" t="s">
        <v>440</v>
      </c>
      <c r="G11" s="31" t="s">
        <v>441</v>
      </c>
      <c r="H11" s="38">
        <v>0.8</v>
      </c>
      <c r="I11" s="31" t="s">
        <v>259</v>
      </c>
      <c r="J11" s="31" t="s">
        <v>442</v>
      </c>
      <c r="K11" s="31" t="s">
        <v>458</v>
      </c>
      <c r="L11" s="83">
        <v>6000000</v>
      </c>
      <c r="M11" s="31" t="s">
        <v>453</v>
      </c>
      <c r="N11" s="35"/>
      <c r="O11" s="35">
        <v>0.8</v>
      </c>
      <c r="P11" s="35">
        <v>0.8</v>
      </c>
      <c r="Q11" s="35">
        <v>0.8</v>
      </c>
      <c r="R11" s="45"/>
    </row>
    <row r="12" spans="1:19" ht="18">
      <c r="A12" s="59"/>
      <c r="B12" s="60"/>
      <c r="C12" s="61"/>
      <c r="D12" s="60"/>
      <c r="E12" s="60"/>
      <c r="F12" s="60"/>
      <c r="G12" s="62"/>
      <c r="H12" s="60"/>
      <c r="I12" s="60"/>
      <c r="J12" s="60"/>
      <c r="K12" s="60"/>
      <c r="L12" s="60"/>
      <c r="M12" s="60"/>
      <c r="N12" s="64"/>
      <c r="O12" s="64"/>
      <c r="P12" s="64"/>
      <c r="Q12" s="64"/>
      <c r="R12" s="63"/>
    </row>
    <row r="13" spans="1:19" ht="26.25">
      <c r="A13" s="59"/>
      <c r="B13" s="60"/>
      <c r="C13" s="61"/>
      <c r="D13" s="60"/>
      <c r="E13" s="60"/>
      <c r="F13" s="60"/>
      <c r="G13" s="62"/>
      <c r="H13" s="60"/>
      <c r="I13" s="60"/>
      <c r="J13" s="106" t="s">
        <v>374</v>
      </c>
      <c r="K13" s="107"/>
      <c r="L13" s="71">
        <f>+L9</f>
        <v>168000000</v>
      </c>
      <c r="M13" s="60"/>
      <c r="N13" s="64"/>
      <c r="O13" s="64"/>
      <c r="P13" s="64"/>
      <c r="Q13" s="64"/>
      <c r="R13" s="63"/>
    </row>
    <row r="14" spans="1:19" ht="26.25">
      <c r="A14" s="59"/>
      <c r="B14" s="60"/>
      <c r="C14" s="61"/>
      <c r="D14" s="60"/>
      <c r="E14" s="60"/>
      <c r="F14" s="60"/>
      <c r="G14" s="62"/>
      <c r="H14" s="60"/>
      <c r="I14" s="60"/>
      <c r="J14" s="106" t="s">
        <v>453</v>
      </c>
      <c r="K14" s="107"/>
      <c r="L14" s="71">
        <f>+L10+L11</f>
        <v>12000000</v>
      </c>
      <c r="M14" s="60"/>
      <c r="N14" s="64"/>
      <c r="O14" s="64"/>
      <c r="P14" s="64"/>
      <c r="Q14" s="64"/>
      <c r="R14" s="63"/>
    </row>
    <row r="15" spans="1:19" ht="18">
      <c r="A15" s="59"/>
      <c r="B15" s="60"/>
      <c r="C15" s="61"/>
      <c r="D15" s="60"/>
      <c r="E15" s="60"/>
      <c r="F15" s="60"/>
      <c r="G15" s="62"/>
      <c r="H15" s="60"/>
      <c r="I15" s="60"/>
      <c r="J15" s="60"/>
      <c r="K15" s="60"/>
      <c r="L15" s="60"/>
      <c r="M15" s="60"/>
      <c r="N15" s="64"/>
      <c r="O15" s="64"/>
      <c r="P15" s="64"/>
      <c r="Q15" s="64"/>
      <c r="R15" s="63"/>
    </row>
  </sheetData>
  <mergeCells count="4">
    <mergeCell ref="B1:I1"/>
    <mergeCell ref="F5:G5"/>
    <mergeCell ref="J13:K13"/>
    <mergeCell ref="J14:K14"/>
  </mergeCells>
  <pageMargins left="0.70866141732283472" right="0.70866141732283472" top="0.74803149606299213" bottom="0.74803149606299213" header="0.31496062992125984" footer="0.31496062992125984"/>
  <pageSetup scale="32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S18"/>
  <sheetViews>
    <sheetView view="pageBreakPreview" zoomScale="91" zoomScaleNormal="82" zoomScaleSheetLayoutView="91" workbookViewId="0">
      <selection activeCell="B8" sqref="B8"/>
    </sheetView>
  </sheetViews>
  <sheetFormatPr baseColWidth="10" defaultRowHeight="14.25"/>
  <cols>
    <col min="1" max="1" width="42.375" customWidth="1"/>
    <col min="2" max="2" width="26.625" customWidth="1"/>
    <col min="3" max="3" width="19.5" customWidth="1"/>
    <col min="4" max="4" width="25.125" customWidth="1"/>
    <col min="5" max="5" width="30.125" customWidth="1"/>
    <col min="6" max="6" width="20.375" customWidth="1"/>
    <col min="7" max="7" width="29.875" customWidth="1"/>
    <col min="8" max="8" width="17.75" customWidth="1"/>
    <col min="9" max="9" width="18.375" customWidth="1"/>
    <col min="10" max="10" width="20.875" customWidth="1"/>
    <col min="11" max="11" width="20.625" customWidth="1"/>
    <col min="12" max="12" width="21.5" customWidth="1"/>
    <col min="13" max="13" width="19.375" customWidth="1"/>
    <col min="14" max="17" width="7.125" customWidth="1"/>
    <col min="18" max="18" width="16" customWidth="1"/>
  </cols>
  <sheetData>
    <row r="1" spans="1:19" ht="24" customHeight="1">
      <c r="B1" s="108" t="s">
        <v>18</v>
      </c>
      <c r="C1" s="108"/>
      <c r="D1" s="108"/>
      <c r="E1" s="108"/>
      <c r="F1" s="108"/>
      <c r="G1" s="108"/>
      <c r="H1" s="108"/>
      <c r="I1" s="108"/>
      <c r="J1" s="51"/>
      <c r="K1" s="51"/>
      <c r="L1" s="51"/>
      <c r="M1" s="51"/>
      <c r="N1" s="51"/>
      <c r="O1" s="51"/>
      <c r="P1" s="51"/>
      <c r="Q1" s="51"/>
      <c r="R1" s="51"/>
    </row>
    <row r="2" spans="1:19" ht="18">
      <c r="B2" s="51"/>
      <c r="C2" s="51"/>
      <c r="D2" s="55"/>
      <c r="E2" s="55"/>
      <c r="F2" s="55"/>
      <c r="G2" s="55"/>
      <c r="H2" s="55"/>
      <c r="I2" s="55"/>
      <c r="J2" s="51"/>
      <c r="K2" s="51"/>
      <c r="L2" s="51"/>
      <c r="M2" s="51"/>
      <c r="N2" s="51"/>
      <c r="O2" s="51"/>
      <c r="P2" s="51"/>
      <c r="Q2" s="51"/>
      <c r="R2" s="51"/>
    </row>
    <row r="3" spans="1:19" ht="39.950000000000003" customHeight="1">
      <c r="B3" s="22" t="s">
        <v>8</v>
      </c>
      <c r="C3" s="109" t="s">
        <v>256</v>
      </c>
      <c r="D3" s="109"/>
      <c r="E3" s="109"/>
      <c r="F3" s="109"/>
      <c r="G3" s="109"/>
      <c r="H3" s="109"/>
      <c r="I3" s="109"/>
      <c r="J3" s="66"/>
      <c r="K3" s="66"/>
      <c r="L3" s="66"/>
      <c r="M3" s="66"/>
      <c r="N3" s="66"/>
      <c r="O3" s="66"/>
      <c r="P3" s="66"/>
      <c r="Q3" s="66"/>
      <c r="R3" s="57"/>
      <c r="S3" s="6"/>
    </row>
    <row r="4" spans="1:19" ht="18">
      <c r="B4" s="56"/>
      <c r="C4" s="51"/>
      <c r="D4" s="56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7"/>
      <c r="S4" s="6"/>
    </row>
    <row r="5" spans="1:19" ht="33" customHeight="1">
      <c r="B5" s="22" t="s">
        <v>10</v>
      </c>
      <c r="C5" s="43">
        <v>45503</v>
      </c>
      <c r="D5" s="24" t="s">
        <v>9</v>
      </c>
      <c r="E5" s="25">
        <v>46752</v>
      </c>
      <c r="F5" s="113" t="s">
        <v>9</v>
      </c>
      <c r="G5" s="113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6"/>
    </row>
    <row r="6" spans="1:19" ht="18">
      <c r="B6" s="51"/>
      <c r="C6" s="51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4"/>
    </row>
    <row r="7" spans="1:19" ht="54">
      <c r="A7" s="26" t="s">
        <v>533</v>
      </c>
      <c r="B7" s="27" t="s">
        <v>0</v>
      </c>
      <c r="C7" s="28" t="s">
        <v>1</v>
      </c>
      <c r="D7" s="26" t="s">
        <v>2</v>
      </c>
      <c r="E7" s="26" t="s">
        <v>23</v>
      </c>
      <c r="F7" s="26" t="s">
        <v>3</v>
      </c>
      <c r="G7" s="29" t="s">
        <v>4</v>
      </c>
      <c r="H7" s="26" t="s">
        <v>5</v>
      </c>
      <c r="I7" s="1" t="s">
        <v>6</v>
      </c>
      <c r="J7" s="26" t="s">
        <v>7</v>
      </c>
      <c r="K7" s="30" t="s">
        <v>446</v>
      </c>
      <c r="L7" s="30" t="s">
        <v>444</v>
      </c>
      <c r="M7" s="30" t="s">
        <v>399</v>
      </c>
      <c r="N7" s="34">
        <v>2024</v>
      </c>
      <c r="O7" s="34">
        <v>2025</v>
      </c>
      <c r="P7" s="34">
        <v>2026</v>
      </c>
      <c r="Q7" s="34">
        <v>2027</v>
      </c>
      <c r="R7" s="1" t="s">
        <v>400</v>
      </c>
    </row>
    <row r="8" spans="1:19" ht="297" customHeight="1">
      <c r="A8" s="36" t="s">
        <v>537</v>
      </c>
      <c r="B8" s="31" t="s">
        <v>37</v>
      </c>
      <c r="C8" s="33" t="s">
        <v>236</v>
      </c>
      <c r="D8" s="31" t="s">
        <v>223</v>
      </c>
      <c r="E8" s="31" t="s">
        <v>224</v>
      </c>
      <c r="F8" s="31" t="s">
        <v>559</v>
      </c>
      <c r="G8" s="31" t="s">
        <v>225</v>
      </c>
      <c r="H8" s="31" t="s">
        <v>226</v>
      </c>
      <c r="I8" s="31" t="s">
        <v>171</v>
      </c>
      <c r="J8" s="31" t="s">
        <v>227</v>
      </c>
      <c r="K8" s="31" t="s">
        <v>443</v>
      </c>
      <c r="L8" s="31" t="s">
        <v>445</v>
      </c>
      <c r="M8" s="31" t="s">
        <v>374</v>
      </c>
      <c r="N8" s="77">
        <v>4</v>
      </c>
      <c r="O8" s="77">
        <v>4</v>
      </c>
      <c r="P8" s="77">
        <v>4</v>
      </c>
      <c r="Q8" s="77">
        <v>4</v>
      </c>
      <c r="R8" s="45"/>
    </row>
    <row r="9" spans="1:19" ht="297" customHeight="1">
      <c r="A9" s="36" t="s">
        <v>537</v>
      </c>
      <c r="B9" s="31" t="s">
        <v>37</v>
      </c>
      <c r="C9" s="33" t="s">
        <v>236</v>
      </c>
      <c r="D9" s="31" t="s">
        <v>223</v>
      </c>
      <c r="E9" s="31" t="s">
        <v>228</v>
      </c>
      <c r="F9" s="31" t="s">
        <v>559</v>
      </c>
      <c r="G9" s="31" t="s">
        <v>225</v>
      </c>
      <c r="H9" s="31" t="s">
        <v>226</v>
      </c>
      <c r="I9" s="31" t="s">
        <v>171</v>
      </c>
      <c r="J9" s="31" t="s">
        <v>492</v>
      </c>
      <c r="K9" s="31" t="s">
        <v>443</v>
      </c>
      <c r="L9" s="31" t="s">
        <v>445</v>
      </c>
      <c r="M9" s="31" t="s">
        <v>374</v>
      </c>
      <c r="N9" s="77">
        <v>4</v>
      </c>
      <c r="O9" s="77">
        <v>4</v>
      </c>
      <c r="P9" s="77">
        <v>4</v>
      </c>
      <c r="Q9" s="77">
        <v>4</v>
      </c>
      <c r="R9" s="45"/>
    </row>
    <row r="10" spans="1:19" ht="289.5" customHeight="1">
      <c r="A10" s="36" t="s">
        <v>537</v>
      </c>
      <c r="B10" s="31" t="s">
        <v>37</v>
      </c>
      <c r="C10" s="33" t="s">
        <v>236</v>
      </c>
      <c r="D10" s="31" t="s">
        <v>223</v>
      </c>
      <c r="E10" s="31" t="s">
        <v>229</v>
      </c>
      <c r="F10" s="31" t="s">
        <v>559</v>
      </c>
      <c r="G10" s="31" t="s">
        <v>225</v>
      </c>
      <c r="H10" s="31" t="s">
        <v>226</v>
      </c>
      <c r="I10" s="31" t="s">
        <v>171</v>
      </c>
      <c r="J10" s="31" t="s">
        <v>493</v>
      </c>
      <c r="K10" s="31" t="s">
        <v>443</v>
      </c>
      <c r="L10" s="31" t="s">
        <v>445</v>
      </c>
      <c r="M10" s="31" t="s">
        <v>374</v>
      </c>
      <c r="N10" s="77">
        <v>4</v>
      </c>
      <c r="O10" s="77">
        <v>4</v>
      </c>
      <c r="P10" s="77">
        <v>4</v>
      </c>
      <c r="Q10" s="77">
        <v>4</v>
      </c>
      <c r="R10" s="45"/>
    </row>
    <row r="11" spans="1:19" ht="304.5" customHeight="1">
      <c r="A11" s="36" t="s">
        <v>537</v>
      </c>
      <c r="B11" s="31" t="s">
        <v>37</v>
      </c>
      <c r="C11" s="33" t="s">
        <v>236</v>
      </c>
      <c r="D11" s="31" t="s">
        <v>223</v>
      </c>
      <c r="E11" s="31" t="s">
        <v>230</v>
      </c>
      <c r="F11" s="31" t="s">
        <v>560</v>
      </c>
      <c r="G11" s="31" t="s">
        <v>231</v>
      </c>
      <c r="H11" s="38" t="s">
        <v>226</v>
      </c>
      <c r="I11" s="31" t="s">
        <v>171</v>
      </c>
      <c r="J11" s="31" t="s">
        <v>232</v>
      </c>
      <c r="K11" s="31" t="s">
        <v>443</v>
      </c>
      <c r="L11" s="31" t="s">
        <v>445</v>
      </c>
      <c r="M11" s="31" t="s">
        <v>374</v>
      </c>
      <c r="N11" s="39">
        <v>4</v>
      </c>
      <c r="O11" s="39">
        <v>4</v>
      </c>
      <c r="P11" s="39">
        <v>4</v>
      </c>
      <c r="Q11" s="39">
        <v>4</v>
      </c>
      <c r="R11" s="45"/>
    </row>
    <row r="12" spans="1:19" ht="297" customHeight="1">
      <c r="A12" s="36" t="s">
        <v>537</v>
      </c>
      <c r="B12" s="31" t="s">
        <v>37</v>
      </c>
      <c r="C12" s="33" t="s">
        <v>236</v>
      </c>
      <c r="D12" s="31" t="s">
        <v>223</v>
      </c>
      <c r="E12" s="31" t="s">
        <v>233</v>
      </c>
      <c r="F12" s="38">
        <v>0.9</v>
      </c>
      <c r="G12" s="31" t="s">
        <v>234</v>
      </c>
      <c r="H12" s="31">
        <v>0.99</v>
      </c>
      <c r="I12" s="31" t="s">
        <v>171</v>
      </c>
      <c r="J12" s="31" t="s">
        <v>235</v>
      </c>
      <c r="K12" s="31" t="s">
        <v>443</v>
      </c>
      <c r="L12" s="76" t="s">
        <v>445</v>
      </c>
      <c r="M12" s="31" t="s">
        <v>374</v>
      </c>
      <c r="N12" s="39">
        <v>0.99</v>
      </c>
      <c r="O12" s="39">
        <v>0.99</v>
      </c>
      <c r="P12" s="39">
        <v>0.99</v>
      </c>
      <c r="Q12" s="39">
        <v>0.99</v>
      </c>
      <c r="R12" s="45"/>
    </row>
    <row r="13" spans="1:19" ht="360">
      <c r="A13" s="36" t="s">
        <v>537</v>
      </c>
      <c r="B13" s="31" t="s">
        <v>37</v>
      </c>
      <c r="C13" s="33" t="s">
        <v>236</v>
      </c>
      <c r="D13" s="31" t="s">
        <v>223</v>
      </c>
      <c r="E13" s="31" t="s">
        <v>237</v>
      </c>
      <c r="F13" s="31" t="s">
        <v>238</v>
      </c>
      <c r="G13" s="31" t="s">
        <v>239</v>
      </c>
      <c r="H13" s="31" t="s">
        <v>240</v>
      </c>
      <c r="I13" s="31" t="s">
        <v>242</v>
      </c>
      <c r="J13" s="31" t="s">
        <v>241</v>
      </c>
      <c r="K13" s="31" t="s">
        <v>443</v>
      </c>
      <c r="L13" s="76" t="s">
        <v>445</v>
      </c>
      <c r="M13" s="31" t="s">
        <v>374</v>
      </c>
      <c r="N13" s="39">
        <v>4</v>
      </c>
      <c r="O13" s="39">
        <v>4</v>
      </c>
      <c r="P13" s="39">
        <v>4</v>
      </c>
      <c r="Q13" s="39">
        <v>4</v>
      </c>
      <c r="R13" s="45"/>
    </row>
    <row r="14" spans="1:19" ht="291" customHeight="1">
      <c r="A14" s="36" t="s">
        <v>537</v>
      </c>
      <c r="B14" s="31" t="s">
        <v>37</v>
      </c>
      <c r="C14" s="31" t="s">
        <v>243</v>
      </c>
      <c r="D14" s="31" t="s">
        <v>250</v>
      </c>
      <c r="E14" s="31" t="s">
        <v>244</v>
      </c>
      <c r="F14" s="31" t="s">
        <v>245</v>
      </c>
      <c r="G14" s="31" t="s">
        <v>231</v>
      </c>
      <c r="H14" s="31" t="s">
        <v>246</v>
      </c>
      <c r="I14" s="31" t="s">
        <v>247</v>
      </c>
      <c r="J14" s="31" t="s">
        <v>248</v>
      </c>
      <c r="K14" s="31" t="s">
        <v>443</v>
      </c>
      <c r="L14" s="83">
        <f>+(6000000*12)*4</f>
        <v>288000000</v>
      </c>
      <c r="M14" s="31" t="s">
        <v>374</v>
      </c>
      <c r="N14" s="39">
        <v>3</v>
      </c>
      <c r="O14" s="39">
        <v>3</v>
      </c>
      <c r="P14" s="39">
        <v>3</v>
      </c>
      <c r="Q14" s="39">
        <v>3</v>
      </c>
      <c r="R14" s="45"/>
    </row>
    <row r="15" spans="1:19" ht="294.75" customHeight="1">
      <c r="A15" s="36" t="s">
        <v>537</v>
      </c>
      <c r="B15" s="31" t="s">
        <v>37</v>
      </c>
      <c r="C15" s="31" t="s">
        <v>249</v>
      </c>
      <c r="D15" s="31" t="s">
        <v>251</v>
      </c>
      <c r="E15" s="31" t="s">
        <v>252</v>
      </c>
      <c r="F15" s="31" t="s">
        <v>253</v>
      </c>
      <c r="G15" s="31" t="s">
        <v>255</v>
      </c>
      <c r="H15" s="31">
        <v>90.66</v>
      </c>
      <c r="I15" s="31" t="s">
        <v>247</v>
      </c>
      <c r="J15" s="31" t="s">
        <v>254</v>
      </c>
      <c r="K15" s="31" t="s">
        <v>443</v>
      </c>
      <c r="L15" s="83">
        <f>+(6000000*12)*4</f>
        <v>288000000</v>
      </c>
      <c r="M15" s="31" t="s">
        <v>374</v>
      </c>
      <c r="N15" s="35">
        <v>0.9</v>
      </c>
      <c r="O15" s="35">
        <v>0.9</v>
      </c>
      <c r="P15" s="35">
        <v>0.9</v>
      </c>
      <c r="Q15" s="35">
        <v>0.9</v>
      </c>
      <c r="R15" s="45"/>
    </row>
    <row r="16" spans="1:19" ht="18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7" spans="2:18" ht="26.25">
      <c r="B17" s="51"/>
      <c r="C17" s="51"/>
      <c r="D17" s="51"/>
      <c r="E17" s="51"/>
      <c r="F17" s="51"/>
      <c r="G17" s="51"/>
      <c r="H17" s="51"/>
      <c r="I17" s="51"/>
      <c r="J17" s="106" t="s">
        <v>374</v>
      </c>
      <c r="K17" s="107"/>
      <c r="L17" s="52">
        <f>+L15+L14</f>
        <v>576000000</v>
      </c>
      <c r="M17" s="51"/>
      <c r="N17" s="51"/>
      <c r="O17" s="51"/>
      <c r="P17" s="51"/>
      <c r="Q17" s="51"/>
      <c r="R17" s="51"/>
    </row>
    <row r="18" spans="2:18" ht="26.25">
      <c r="B18" s="51"/>
      <c r="C18" s="51"/>
      <c r="D18" s="51"/>
      <c r="E18" s="51"/>
      <c r="F18" s="51"/>
      <c r="G18" s="51"/>
      <c r="H18" s="51"/>
      <c r="I18" s="51"/>
      <c r="J18" s="106" t="s">
        <v>453</v>
      </c>
      <c r="K18" s="107"/>
      <c r="L18" s="53">
        <v>0</v>
      </c>
      <c r="M18" s="51"/>
      <c r="N18" s="51"/>
      <c r="O18" s="51"/>
      <c r="P18" s="51"/>
      <c r="Q18" s="51"/>
      <c r="R18" s="51"/>
    </row>
  </sheetData>
  <mergeCells count="5">
    <mergeCell ref="J17:K17"/>
    <mergeCell ref="J18:K18"/>
    <mergeCell ref="C3:I3"/>
    <mergeCell ref="B1:I1"/>
    <mergeCell ref="F5:G5"/>
  </mergeCells>
  <pageMargins left="0.70866141732283472" right="0.70866141732283472" top="0.74803149606299213" bottom="0.74803149606299213" header="0.31496062992125984" footer="0.31496062992125984"/>
  <pageSetup scale="31" orientation="landscape" r:id="rId1"/>
  <rowBreaks count="1" manualBreakCount="1">
    <brk id="10" max="17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view="pageBreakPreview" zoomScale="106" zoomScaleNormal="100" zoomScaleSheetLayoutView="106" workbookViewId="0">
      <selection activeCell="C11" sqref="C11:D11"/>
    </sheetView>
  </sheetViews>
  <sheetFormatPr baseColWidth="10" defaultRowHeight="14.25"/>
  <cols>
    <col min="1" max="1" width="54.75" customWidth="1"/>
    <col min="2" max="2" width="52.125" customWidth="1"/>
    <col min="3" max="3" width="23.875" customWidth="1"/>
    <col min="4" max="4" width="29.5" customWidth="1"/>
    <col min="7" max="7" width="28.625" customWidth="1"/>
  </cols>
  <sheetData>
    <row r="1" spans="1:7" ht="15.75">
      <c r="A1" s="19" t="s">
        <v>461</v>
      </c>
      <c r="B1" s="19" t="s">
        <v>568</v>
      </c>
      <c r="C1" s="20" t="s">
        <v>462</v>
      </c>
      <c r="D1" s="20" t="s">
        <v>463</v>
      </c>
    </row>
    <row r="2" spans="1:7" ht="26.25" customHeight="1">
      <c r="A2" s="79" t="s">
        <v>11</v>
      </c>
      <c r="B2" s="82" t="s">
        <v>569</v>
      </c>
      <c r="C2" s="17">
        <f>+'1'!L17</f>
        <v>422240000</v>
      </c>
      <c r="D2" s="17">
        <f>+'1'!L18</f>
        <v>0</v>
      </c>
    </row>
    <row r="3" spans="1:7" ht="22.5" customHeight="1">
      <c r="A3" s="79" t="s">
        <v>12</v>
      </c>
      <c r="B3" s="82" t="s">
        <v>404</v>
      </c>
      <c r="C3" s="17">
        <f>+'2'!L23</f>
        <v>983000000</v>
      </c>
      <c r="D3" s="17">
        <f>+'2'!L24</f>
        <v>0</v>
      </c>
    </row>
    <row r="4" spans="1:7" ht="33.75">
      <c r="A4" s="79" t="s">
        <v>13</v>
      </c>
      <c r="B4" s="82" t="s">
        <v>405</v>
      </c>
      <c r="C4" s="17">
        <f>+'3'!L25</f>
        <v>1210058629</v>
      </c>
      <c r="D4" s="17">
        <f>+'3'!L26</f>
        <v>153183296194</v>
      </c>
    </row>
    <row r="5" spans="1:7" ht="33.75">
      <c r="A5" s="80" t="s">
        <v>14</v>
      </c>
      <c r="B5" s="82" t="s">
        <v>118</v>
      </c>
      <c r="C5" s="17">
        <f>+'4'!L21</f>
        <v>1104682512</v>
      </c>
      <c r="D5" s="17">
        <f>+'4'!L22</f>
        <v>0</v>
      </c>
    </row>
    <row r="6" spans="1:7" ht="15">
      <c r="A6" s="79" t="s">
        <v>15</v>
      </c>
      <c r="B6" s="82" t="s">
        <v>402</v>
      </c>
      <c r="C6" s="17">
        <v>0</v>
      </c>
      <c r="D6" s="17">
        <v>0</v>
      </c>
    </row>
    <row r="7" spans="1:7" ht="22.5">
      <c r="A7" s="79" t="s">
        <v>16</v>
      </c>
      <c r="B7" s="82" t="s">
        <v>421</v>
      </c>
      <c r="C7" s="17">
        <f>+'6'!L17</f>
        <v>508000000</v>
      </c>
      <c r="D7" s="17">
        <f>+'6'!L18</f>
        <v>0</v>
      </c>
      <c r="G7" s="73"/>
    </row>
    <row r="8" spans="1:7" ht="15">
      <c r="A8" s="79" t="s">
        <v>17</v>
      </c>
      <c r="B8" s="82" t="s">
        <v>22</v>
      </c>
      <c r="C8" s="17">
        <f>+'7'!L13</f>
        <v>168000000</v>
      </c>
      <c r="D8" s="17">
        <f>+'7'!L14</f>
        <v>12000000</v>
      </c>
    </row>
    <row r="9" spans="1:7" ht="33.75">
      <c r="A9" s="81" t="s">
        <v>18</v>
      </c>
      <c r="B9" s="82" t="s">
        <v>256</v>
      </c>
      <c r="C9" s="17">
        <f>+'8'!L17</f>
        <v>576000000</v>
      </c>
      <c r="D9" s="17">
        <f>+'8'!L18</f>
        <v>0</v>
      </c>
    </row>
    <row r="10" spans="1:7">
      <c r="A10" s="14"/>
      <c r="B10" s="14"/>
      <c r="C10" s="17"/>
      <c r="D10" s="17"/>
    </row>
    <row r="11" spans="1:7" ht="15">
      <c r="A11" s="18" t="s">
        <v>460</v>
      </c>
      <c r="B11" s="18"/>
      <c r="C11" s="21">
        <f>+C9+C8+C7+C6+C5+C4+C3+C2</f>
        <v>4971981141</v>
      </c>
      <c r="D11" s="21">
        <f>+D9+D8+D7+D6+D5+D4+D3+D2</f>
        <v>153195296194</v>
      </c>
    </row>
    <row r="12" spans="1:7" ht="15">
      <c r="A12" s="12"/>
      <c r="B12" s="78"/>
    </row>
    <row r="13" spans="1:7" ht="15">
      <c r="A13" s="12"/>
      <c r="B13" s="78"/>
    </row>
  </sheetData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6</vt:lpstr>
      <vt:lpstr>7</vt:lpstr>
      <vt:lpstr>8</vt:lpstr>
      <vt:lpstr>Hoja2</vt:lpstr>
      <vt:lpstr>'3'!Área_de_impresión</vt:lpstr>
      <vt:lpstr>'8'!Área_de_impresión</vt:lpstr>
      <vt:lpstr>Hoja2!Área_de_impresión</vt:lpstr>
      <vt:lpstr>'1'!Títulos_a_imprimir</vt:lpstr>
      <vt:lpstr>'2'!Títulos_a_imprimir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Gómez Mogollón</dc:creator>
  <cp:lastModifiedBy>PLANEACION38</cp:lastModifiedBy>
  <cp:lastPrinted>2025-01-24T17:46:58Z</cp:lastPrinted>
  <dcterms:created xsi:type="dcterms:W3CDTF">2024-06-10T12:49:38Z</dcterms:created>
  <dcterms:modified xsi:type="dcterms:W3CDTF">2026-07-10T12:54:42Z</dcterms:modified>
</cp:coreProperties>
</file>